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/>
  <mc:AlternateContent xmlns:mc="http://schemas.openxmlformats.org/markup-compatibility/2006">
    <mc:Choice Requires="x15">
      <x15ac:absPath xmlns:x15ac="http://schemas.microsoft.com/office/spreadsheetml/2010/11/ac" url="C:\Users\QA&amp;Planning\Downloads\"/>
    </mc:Choice>
  </mc:AlternateContent>
  <xr:revisionPtr revIDLastSave="0" documentId="8_{1B6C1590-C1BC-4DA8-8399-B483DE808F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ory Summar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3" i="1" l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<sst xmlns="http://schemas.openxmlformats.org/spreadsheetml/2006/main" count="487" uniqueCount="252">
  <si>
    <t>Max Industries LLC</t>
  </si>
  <si>
    <t>Inventory Summary</t>
  </si>
  <si>
    <t>As of March 25, 2024</t>
  </si>
  <si>
    <t>MATERIAL</t>
  </si>
  <si>
    <t>ORIGIN</t>
  </si>
  <si>
    <t>Qty in LBS</t>
  </si>
  <si>
    <t>ALUPLT6061T651</t>
  </si>
  <si>
    <t xml:space="preserve"> </t>
  </si>
  <si>
    <t xml:space="preserve">   ALUPLT6061T651 - 0.500 x 58.500 x 63.500 - HL 15670 - 1PC</t>
  </si>
  <si>
    <t>IMPORT</t>
  </si>
  <si>
    <t xml:space="preserve">   ALUPLT6061T651 - 0.750 x 60.500 x 104.000 - HL 24020/01 - 1PC</t>
  </si>
  <si>
    <t>IMPORT-AMAG-I</t>
  </si>
  <si>
    <t xml:space="preserve">   ALUPLT6061T651 - 0.750 x 60.500 x 121.000 - HL 24020/01 - 1PC</t>
  </si>
  <si>
    <t xml:space="preserve">   ALUPLT6061T651 - 0.750 x 60.500 x 144.500 - HL 23760/01 - 3PC</t>
  </si>
  <si>
    <t xml:space="preserve">   ALUPLT6061T651 - 0.875 x 23.000 x 72.500 - HL 74838 - 1PC</t>
  </si>
  <si>
    <t xml:space="preserve">   ALUPLT6061T651 - 0.875 x 60.500 x 144.500 - HL 74838 - 1PC</t>
  </si>
  <si>
    <t xml:space="preserve">   ALUPLT6061T651 - 1.000 x 8.000 x 116.000 - HL 24021/01 - 1PC</t>
  </si>
  <si>
    <t xml:space="preserve">   ALUPLT6061T651 - 1.250 x 19.000 x 40.000 - HL 23084/01 - 1PC</t>
  </si>
  <si>
    <t xml:space="preserve">   ALUPLT6061T651 - 1.250 x 21.500 x 73.000 - HL 23084/01 - 1PC</t>
  </si>
  <si>
    <t xml:space="preserve">   ALUPLT6061T651 - 1.250 x 60.500 x 114.000 - HL 23084/01 - 1PC</t>
  </si>
  <si>
    <t xml:space="preserve">   ALUPLT6061T651 - 1.250 x 60.500 x 144.500 - HL 23084/01 - 1PC</t>
  </si>
  <si>
    <t xml:space="preserve">   ALUPLT6061T651 - 1.500 x 45.000 x 51.500 - HL 23516/01 - 1PC</t>
  </si>
  <si>
    <t xml:space="preserve">   ALUPLT6061T651 - 1.500 x 60.500 x 144.500 - HL 23516/01 - 1PC</t>
  </si>
  <si>
    <t xml:space="preserve">   ALUPLT6061T651 - 1.500 x 60.500 x 67.500 - HL 23516/01 - 1PC</t>
  </si>
  <si>
    <t xml:space="preserve">   ALUPLT6061T651 - 1.500 x 60.500 x 72.000 - HL 23516/01 - 1PC</t>
  </si>
  <si>
    <t xml:space="preserve">   ALUPLT6061T651 - 1.750 x 48.500 x 100.500 - HL 24257/01 - 1PC</t>
  </si>
  <si>
    <t xml:space="preserve">   ALUPLT6061T651 - 11.000 x 11.000 x 15.000 - HL 9482733 - 1PC</t>
  </si>
  <si>
    <t xml:space="preserve">   ALUPLT6061T651 - 12.000 x 14.000 x 15.500 - HL 70177673 - 1PC</t>
  </si>
  <si>
    <t xml:space="preserve">   ALUPLT6061T651 - 12.000 x 15.500 x 21.000 - HL 70177673 - 1PC</t>
  </si>
  <si>
    <t xml:space="preserve">   ALUPLT6061T651 - 2.000 x 10.000 x 34.000 - HL 25355/01 - 1PC</t>
  </si>
  <si>
    <t xml:space="preserve">   ALUPLT6061T651 - 2.000 x 10.000 x 48.500 - HL 25355/01 - 1PC</t>
  </si>
  <si>
    <t xml:space="preserve">   ALUPLT6061T651 - 2.000 x 11.500 x 60.000 - HL 25355/01 - 1PC</t>
  </si>
  <si>
    <t xml:space="preserve">   ALUPLT6061T651 - 2.000 x 4.000 x 118.000 - HL 25355/01 - 1PC</t>
  </si>
  <si>
    <t xml:space="preserve">   ALUPLT6061T651 - 2.000 x 6.500 x 45.500 - HL 15480 - 1PC</t>
  </si>
  <si>
    <t xml:space="preserve">   ALUPLT6061T651 - 2.250 x 10.500 x 53.500 - HL 15688 - 1PC</t>
  </si>
  <si>
    <t xml:space="preserve">   ALUPLT6061T651 - 2.250 x 11.500 x 61.000 - HL 15269 - 1PC</t>
  </si>
  <si>
    <t xml:space="preserve">   ALUPLT6061T651 - 2.250 x 17.500 x 55.000 - HL 6224315 - 1PC</t>
  </si>
  <si>
    <t>IMPORT CHINESE</t>
  </si>
  <si>
    <t xml:space="preserve">   ALUPLT6061T651 - 2.250 x 20.000 x 32.000 - HL 15269 - 1PC</t>
  </si>
  <si>
    <t xml:space="preserve">   ALUPLT6061T651 - 2.250 x 28.000 x 34.500 - HL 15269 - 1PC</t>
  </si>
  <si>
    <t xml:space="preserve">   ALUPLT6061T651 - 2.250 x 42.000 x 48.000 - HL 6224315 - 1PC</t>
  </si>
  <si>
    <t xml:space="preserve">   ALUPLT6061T651 - 2.500 x 11.500 x 26.500 - HL 24752/01 - 1PC</t>
  </si>
  <si>
    <t xml:space="preserve">   ALUPLT6061T651 - 2.500 x 16.500 x 48.500 - HL 24752/01 - 1PC</t>
  </si>
  <si>
    <t xml:space="preserve">   ALUPLT6061T651 - 2.500 x 20.000 x 23.500 - HL 6224333 - 1PC</t>
  </si>
  <si>
    <t xml:space="preserve">   ALUPLT6061T651 - 2.500 x 41.000 x 144.500 - HL 24752/01 - 1PC</t>
  </si>
  <si>
    <t xml:space="preserve">   ALUPLT6061T651 - 2.500 x 8.500 x 17.000 - HL 622433302 - 1PC</t>
  </si>
  <si>
    <t xml:space="preserve">   ALUPLT6061T651 - 2.500 x 9.500 x 23.500 - HL 24752/01 - 1PC</t>
  </si>
  <si>
    <t xml:space="preserve">   ALUPLT6061T651 - 2.750 x 60.500 x 77.000 - HL 15222 - 1PC</t>
  </si>
  <si>
    <t xml:space="preserve">   ALUPLT6061T651 - 3.000 x 12.500 x 24.000 - HL 24806/01 - 1PC</t>
  </si>
  <si>
    <t xml:space="preserve">   ALUPLT6061T651 - 3.000 x 16.000 x 18.000 - HL 27855/01 - 1PC</t>
  </si>
  <si>
    <t xml:space="preserve">   ALUPLT6061T651 - 3.000 x 17.000 x 111.500 - HL 27855/01 - 1PC</t>
  </si>
  <si>
    <t xml:space="preserve">   ALUPLT6061T651 - 3.000 x 47.000 x 144.500 - HL 25363/01 - 1PC</t>
  </si>
  <si>
    <t xml:space="preserve">   ALUPLT6061T651 - 3.000 x 60.500 x 144.500 - HL 25363/01 - 1PC</t>
  </si>
  <si>
    <t xml:space="preserve">   ALUPLT6061T651 - 3.000 x 7.000 x 29.000 - HL 27855/01 - 1PC</t>
  </si>
  <si>
    <t xml:space="preserve">   ALUPLT6061T651 - 3.000 x 7.000 x 61.500 - HL 27855/01 - 1PC</t>
  </si>
  <si>
    <t xml:space="preserve">   ALUPLT6061T651 - 3.500 x 3.500 x 77.000 - HL 15224- 1PC</t>
  </si>
  <si>
    <t xml:space="preserve">   ALUPLT6061T651 - 4.000 x 10.000 x 30.000 - HL 24409/01 - 1PC</t>
  </si>
  <si>
    <t xml:space="preserve">   ALUPLT6061T651 - 4.000 x 10.500 x 16.000 - HL 24409/01 - 1PC</t>
  </si>
  <si>
    <t xml:space="preserve">   ALUPLT6061T651 - 4.000 x 16.500 x 17.000 - HL 28253/01 - 1PC</t>
  </si>
  <si>
    <t xml:space="preserve">   ALUPLT6061T651 - 4.000 x 26.500 x 40.500 - HL 28253/01 - 1PC</t>
  </si>
  <si>
    <t xml:space="preserve">   ALUPLT6061T651 - 4.000 x 48.500 x 144.500 - HL 28253/01 - 1PC</t>
  </si>
  <si>
    <t xml:space="preserve">   ALUPLT6061T651 - 4.000 x 6.000 x 34.000 - HL 28253/01 - 1PC</t>
  </si>
  <si>
    <t xml:space="preserve">   ALUPLT6061T651 - 4.000 x 6.000 x 67.000 - HL 24409/01 - 1PC</t>
  </si>
  <si>
    <t xml:space="preserve">   ALUPLT6061T651 - 4.000 x 60.500 x 144.500 - HL 27240/01 - 2PC</t>
  </si>
  <si>
    <t xml:space="preserve">   ALUPLT6061T651 - 4.000 x 8.000 x 14.000 - HL 24409/01 - 1PC</t>
  </si>
  <si>
    <t xml:space="preserve">   ALUPLT6061T651 - 4.500 x 11.000 x 19.500 - HL 15697- 1PC</t>
  </si>
  <si>
    <t xml:space="preserve">   ALUPLT6061T651 - 5.000 x 05.000 x 26.000 - HL 663237 - 1PC</t>
  </si>
  <si>
    <t xml:space="preserve">   ALUPLT6061T651 - 5.000 x 09.000 x 13.000 - HL 15196 - 2PC</t>
  </si>
  <si>
    <t xml:space="preserve">   ALUPLT6061T651 - 5.000 x 10.000 x 13.000 - HL 15196- 1PC</t>
  </si>
  <si>
    <t xml:space="preserve">   ALUPLT6061T651 - 5.000 x 21.500 x 103.500 - HL 15196 - 1PC</t>
  </si>
  <si>
    <t xml:space="preserve">   ALUPLT6061T651 - 5.000 x 48.500 x 124.000 - HL 23144/01 - 1PC</t>
  </si>
  <si>
    <t xml:space="preserve">   ALUPLT6061T651 - 5.000 x 48.500 x 144.500 - HL 23144/01 - 1PC</t>
  </si>
  <si>
    <t xml:space="preserve">   ALUPLT6061T651 - 5.000 x 5.500 x 37.000 - HL 23144/01 - 1PC</t>
  </si>
  <si>
    <t xml:space="preserve">   ALUPLT6061T651 - 5.000 x 7.500 x 12.500 - HL 15196 - 1PC</t>
  </si>
  <si>
    <t xml:space="preserve">   ALUPLT6061T651 - 5.000 x 7.500 x 19.000 - HL 15196 - 1PC</t>
  </si>
  <si>
    <t xml:space="preserve">   ALUPLT6061T651 - 5.000 x 8.500 x 56.000 - HL 15196- 1PC</t>
  </si>
  <si>
    <t xml:space="preserve">   ALUPLT6061T651 - 5.000 x 9.500 x 27.000 - HL 15196 - 1PC</t>
  </si>
  <si>
    <t xml:space="preserve">   ALUPLT6061T651 - 5.000 x 9.900 x 12.000 - HL 15372 - 1PC</t>
  </si>
  <si>
    <t xml:space="preserve">   ALUPLT6061T651 - 5.500 x 08.500 x 25.000 - HL 15770- 1PC</t>
  </si>
  <si>
    <t xml:space="preserve">   ALUPLT6061T651 - 5.500 x 43.000 x 45.500 - HL 15739 - 1PC</t>
  </si>
  <si>
    <t xml:space="preserve">   ALUPLT6061T651 - 6.000 x 07.000 x 29.500 - HL 15052 - 2PC</t>
  </si>
  <si>
    <t xml:space="preserve">   ALUPLT6061T651 - 6.000 x 09.000 x 13.000 - HL 15169 - 2PC</t>
  </si>
  <si>
    <t xml:space="preserve">   ALUPLT6061T651 - 6.000 x 13.000 x 22.000 - HL 15052 - 1PC</t>
  </si>
  <si>
    <t xml:space="preserve">   ALUPLT6061T651 - 6.000 x 13.000 x 22.000 - HL 15052 - 2PC</t>
  </si>
  <si>
    <t xml:space="preserve">   ALUPLT6061T651 - 6.000 x 21.500 x 95.500 - HL 15052 - 1PC</t>
  </si>
  <si>
    <t xml:space="preserve">   ALUPLT6061T651 - 6.000 x 9.500 x 17.000 - HL 15052 - 1PC</t>
  </si>
  <si>
    <t xml:space="preserve">   ALUPLT6061T651 - 6.000 x 9.500 x 27.000 - HL 15052 - 1PC</t>
  </si>
  <si>
    <t xml:space="preserve">   ALUPLT6061T651 - 7.000 x 21.500 x 73.000 - HL TXG2211W60816-2 - 1PC</t>
  </si>
  <si>
    <t>Total ALUPLT6061T651</t>
  </si>
  <si>
    <t>ALUPLT7075T651</t>
  </si>
  <si>
    <t xml:space="preserve">   ALUPLT7075T651 - 1.250 x 21.500 x 76.000 - HL 70277 - 1PC</t>
  </si>
  <si>
    <t xml:space="preserve">   ALUPLT7075T651 - 1.500 x 8.000 x 20.000 - HL 70781 - 1PC</t>
  </si>
  <si>
    <t xml:space="preserve">   ALUPLT7075T651 - 1.750 x 04.000 x 72.000 - HL 70393 - 1PC</t>
  </si>
  <si>
    <t xml:space="preserve">   ALUPLT7075T651 - 1.750 x 11.000 x 48.500 - HL 70393 - 1PC</t>
  </si>
  <si>
    <t xml:space="preserve">   ALUPLT7075T651 - 1.750 x 11.500 x 24.000 - HL 70393 - 1PC</t>
  </si>
  <si>
    <t xml:space="preserve">   ALUPLT7075T651 - 1.750 x 54.000 x 144.500 - HL 70393 - 1PC</t>
  </si>
  <si>
    <t xml:space="preserve">   ALUPLT7075T651 - 2.000 x 18.000 x 25.500 - HL 70024 - 1PC</t>
  </si>
  <si>
    <t xml:space="preserve">   ALUPLT7075T651 - 3.000 x 25.000 x 27.000 - HL 70579 - 1PC</t>
  </si>
  <si>
    <t xml:space="preserve">   ALUPLT7075T651 - 3.250 x 10.000 x 26.000 - HL 70668 - 1PC</t>
  </si>
  <si>
    <t xml:space="preserve">   ALUPLT7075T651 - 3.250 x 13.000 x 42.500 - HL 70668 - 1PC</t>
  </si>
  <si>
    <t xml:space="preserve">   ALUPLT7075T651 - 3.500 x 07.500 x 43.000 - HL HC1100 - 1PC</t>
  </si>
  <si>
    <t xml:space="preserve">   ALUPLT7075T651 - 3.500 x 24.000 x 36.000 - HL HC1100 - 1PC</t>
  </si>
  <si>
    <t xml:space="preserve">   ALUPLT7075T651 - 3.500 x 33.500 x 09.500 - HL HC1100 - 1PC</t>
  </si>
  <si>
    <t xml:space="preserve">   ALUPLT7075T651 - 3.500 x 39.000 x 49.000 - HL HC1100 - 1PC</t>
  </si>
  <si>
    <t xml:space="preserve">   ALUPLT7075T651 - 4.000 x 15.000 x 30.000 - HL 70710 - 1PC</t>
  </si>
  <si>
    <t xml:space="preserve">   ALUPLT7075T651 - 4.000 x 48.500 x 62.000 - HL 70710 - 1PC</t>
  </si>
  <si>
    <t xml:space="preserve">   ALUPLT7075T651 - 4.000 x 7.000 x 31.500 - HL 70710 - 1PC</t>
  </si>
  <si>
    <t>Total ALUPLT7075T651</t>
  </si>
  <si>
    <t>ALUREC6061T6511</t>
  </si>
  <si>
    <t xml:space="preserve">   ALUREC6061T6511 - 0.125 x 0.500 x 144.000 - 3PC</t>
  </si>
  <si>
    <t>DOMESTIC</t>
  </si>
  <si>
    <t xml:space="preserve">   ALUREC6061T6511 - 0.125 x 0.625 x 95.500 - 1PC</t>
  </si>
  <si>
    <t xml:space="preserve">   ALUREC6061T6511 - 0.125 x 1.250 x 144.000 - 2PC</t>
  </si>
  <si>
    <t xml:space="preserve">   ALUREC6061T6511 - 0.125 x 1.500 x 144.000 - 2PC</t>
  </si>
  <si>
    <t xml:space="preserve">   ALUREC6061T6511 - 0.125 x 1.750 x 144.000 - 1PC</t>
  </si>
  <si>
    <t xml:space="preserve">   ALUREC6061T6511 - 0.125 x 2.500 x 144.000 - 7PCS</t>
  </si>
  <si>
    <t xml:space="preserve">   ALUREC6061T6511 - 0.125 x 3.000 x 144.000 - 3PCS</t>
  </si>
  <si>
    <t xml:space="preserve">   ALUREC6061T6511 - 0.125 x 3.500 x 86.000 - HL 24859232 - 1PC</t>
  </si>
  <si>
    <t xml:space="preserve">   ALUREC6061T6511 - 0.188 x 0.500 x 144.000 - 3PC</t>
  </si>
  <si>
    <t xml:space="preserve">   ALUREC6061T6511 - 0.188 x 0.750 x 144.000 - 10PCS</t>
  </si>
  <si>
    <t xml:space="preserve">   ALUREC6061T6511 - 0.188 x 1.000 x 144.000 - 10PCS</t>
  </si>
  <si>
    <t xml:space="preserve">   ALUREC6061T6511 - 0.188 x 1.250 x 144.000 - 1PC</t>
  </si>
  <si>
    <t xml:space="preserve">   ALUREC6061T6511 - 0.188 x 1.500 x 144.000 - 2PCS</t>
  </si>
  <si>
    <t xml:space="preserve">   ALUREC6061T6511 - 0.188 x 1.500 x 144.000 - HL 29248621B - 1PC</t>
  </si>
  <si>
    <t xml:space="preserve">   ALUREC6061T6511 - 0.188 x 1.750 x 144.000 - 1PC</t>
  </si>
  <si>
    <t xml:space="preserve">   ALUREC6061T6511 - 0.188 x 2.000 x 144.000 - 6PCS</t>
  </si>
  <si>
    <t xml:space="preserve">   ALUREC6061T6511 - 0.188 x 2.500 x 144.000 - 10PC</t>
  </si>
  <si>
    <t xml:space="preserve">   ALUREC6061T6511 - 0.188 x 3.500 x 144.000 - 3PCS</t>
  </si>
  <si>
    <t xml:space="preserve">   ALUREC6061T6511 - 0.188 x 4.000 x 144.000 - 1PC</t>
  </si>
  <si>
    <t xml:space="preserve">   ALUREC6061T6511 - 0.250 x 0.250 x 144.000 - 3PC</t>
  </si>
  <si>
    <t xml:space="preserve">   ALUREC6061T6511 - 0.250 x 0.375 x 144.000 - 9PCS</t>
  </si>
  <si>
    <t xml:space="preserve">   ALUREC6061T6511 - 0.250 x 0.625 x 144.000 - 2PC</t>
  </si>
  <si>
    <t xml:space="preserve">   ALUREC6061T6511 - 0.250 x 1.000 x 107.500 - 1PC</t>
  </si>
  <si>
    <t xml:space="preserve">   ALUREC6061T6511 - 0.250 x 1.250 x 144.000 - 1PC</t>
  </si>
  <si>
    <t xml:space="preserve">   ALUREC6061T6511 - 0.250 x 1.750 x 144.000 - 5PCS</t>
  </si>
  <si>
    <t xml:space="preserve">   ALUREC6061T6511 - 0.250 x 2.000 x 144.000 - 6PC</t>
  </si>
  <si>
    <t xml:space="preserve">   ALUREC6061T6511 - 0.250 x 2.250 x 126.000 - 1PC</t>
  </si>
  <si>
    <t xml:space="preserve">   ALUREC6061T6511 - 0.250 x 2.500 x 144.000 - 1PC</t>
  </si>
  <si>
    <t xml:space="preserve">   ALUREC6061T6511 - 0.250 x 4.250 x 144.000 - 1PC</t>
  </si>
  <si>
    <t xml:space="preserve">   ALUREC6061T6511 - 0.250 x 4.500 x 144.000 - 1PC</t>
  </si>
  <si>
    <t xml:space="preserve">   ALUREC6061T6511 - 0.250 x 5.000 x 144.000 - 2PCS</t>
  </si>
  <si>
    <t xml:space="preserve">   ALUREC6061T6511 - 0.250 x 8.000 x 65.000 - 2PCS</t>
  </si>
  <si>
    <t xml:space="preserve">   ALUREC6061T6511 - 0.375 x 0.750 x 144.000 - 1PC</t>
  </si>
  <si>
    <t xml:space="preserve">   ALUREC6061T6511 - 0.375 x 1.000 x 144.000 - 2PCS</t>
  </si>
  <si>
    <t xml:space="preserve">   ALUREC6061T6511 - 0.375 x 1.250 x 144.000 - 5PCS</t>
  </si>
  <si>
    <t xml:space="preserve">   ALUREC6061T6511 - 0.375 x 1.500 x 144.000 - 1PC</t>
  </si>
  <si>
    <t xml:space="preserve">   ALUREC6061T6511 - 0.375 x 1.750 x 144.000 -HL 286460101A - 1PC</t>
  </si>
  <si>
    <t xml:space="preserve">   ALUREC6061T6511 - 0.375 x 2.250 x 144.000 - 3PCS</t>
  </si>
  <si>
    <t xml:space="preserve">   ALUREC6061T6511 - 0.375 x 2.500 x 83.000 - 1PC</t>
  </si>
  <si>
    <t xml:space="preserve">   ALUREC6061T6511 - 0.375 x 3.000 x 144.000 - 1PC</t>
  </si>
  <si>
    <t xml:space="preserve">   ALUREC6061T6511 - 0.375 x 3.500 x 144.000 - 2PCS</t>
  </si>
  <si>
    <t xml:space="preserve">   ALUREC6061T6511 - 0.375 x 4.000 x 144.000 - 1PC</t>
  </si>
  <si>
    <t xml:space="preserve">   ALUREC6061T6511 - 0.375 x 8.000 x 144.000 - 2PC</t>
  </si>
  <si>
    <t xml:space="preserve">   ALUREC6061T6511 - 0.500 x 0.500 x 144.000 - 1PC</t>
  </si>
  <si>
    <t xml:space="preserve">   ALUREC6061T6511 - 0.500 x 0.750 x 95.500 - 1PC</t>
  </si>
  <si>
    <t xml:space="preserve">   ALUREC6061T6511 - 0.500 x 1.250 x 144.000 - HL HK089653 - 2PCS</t>
  </si>
  <si>
    <t xml:space="preserve">   ALUREC6061T6511 - 0.500 x 2.000 x 47.500 - HL 29133741A - 2PC</t>
  </si>
  <si>
    <t xml:space="preserve">   ALUREC6061T6511 - 0.500 x 2.250 x 144.000 - 1PC</t>
  </si>
  <si>
    <t xml:space="preserve">   ALUREC6061T6511 - 0.500 x 2.500 x 107.500 - 1PC</t>
  </si>
  <si>
    <t xml:space="preserve">   ALUREC6061T6511 - 0.500 x 3.000 x 144.000 - HL 13978541A1 - 3PC</t>
  </si>
  <si>
    <t xml:space="preserve">   ALUREC6061T6511 - 0.500 x 3.000 x 144.000 - HL HK093316 - 1PC</t>
  </si>
  <si>
    <t xml:space="preserve">   ALUREC6061T6511 - 0.500 x 4.000 x 114.000 - HL HK017639 - 1PC</t>
  </si>
  <si>
    <t xml:space="preserve">   ALUREC6061T6511 - 0.500 x 6.000 x 71.500 - HL 24841390 - 1PC</t>
  </si>
  <si>
    <t xml:space="preserve">   ALUREC6061T6511 - 0.625 x 0.625 x 144.000 - 3PCS</t>
  </si>
  <si>
    <t xml:space="preserve">   ALUREC6061T6511 - 0.625 x 0.750 x 144.000 - HL HK095303 - 1PC</t>
  </si>
  <si>
    <t xml:space="preserve">   ALUREC6061T6511 - 0.625 x 1.000 x 107.500 - HL HK097600 - 1PC</t>
  </si>
  <si>
    <t xml:space="preserve">   ALUREC6061T6511 - 0.625 x 1.250 x 144.000 - 1PC</t>
  </si>
  <si>
    <t xml:space="preserve">   ALUREC6061T6511 - 0.625 x 1.750 x 144.000 - 2PCS</t>
  </si>
  <si>
    <t xml:space="preserve">   ALUREC6061T6511 - 0.625 x 2.000 x 144.000 - 1PC</t>
  </si>
  <si>
    <t xml:space="preserve">   ALUREC6061T6511 - 0.625 x 2.500 x 144.000 - 12PC</t>
  </si>
  <si>
    <t xml:space="preserve">   ALUREC6061T6511 - 0.625 x 3.000 x 144.000 - 3PC</t>
  </si>
  <si>
    <t xml:space="preserve">   ALUREC6061T6511 - 0.625 x 3.500 x 60.000 - 1PC</t>
  </si>
  <si>
    <t xml:space="preserve">   ALUREC6061T6511 - 0.625 x 4.000 x 144.000 - 1PC</t>
  </si>
  <si>
    <t xml:space="preserve">   ALUREC6061T6511 - 0.625 x 5.000 x 144.000 - HL 13961611A1 - 1PC</t>
  </si>
  <si>
    <t xml:space="preserve">   ALUREC6061T6511 - 0.625 x 8.000 x 119.000 - 1PC</t>
  </si>
  <si>
    <t xml:space="preserve">   ALUREC6061T6511 - 0.750 x 0.750 x 144.000 - 1PC</t>
  </si>
  <si>
    <t xml:space="preserve">   ALUREC6061T6511 - 0.750 x 1.750 x 144.000 - HL 29210891A - 3PCS</t>
  </si>
  <si>
    <t xml:space="preserve">   ALUREC6061T6511 - 0.750 x 2.000 x 144.000 - 1PC</t>
  </si>
  <si>
    <t xml:space="preserve">   ALUREC6061T6511 - 0.750 x 2.250 x 144.000 - 2PCS</t>
  </si>
  <si>
    <t xml:space="preserve">   ALUREC6061T6511 - 0.875 x 0.875 x 144.000 - 7PC</t>
  </si>
  <si>
    <t xml:space="preserve">   ALUREC6061T6511 - 1.000 x 2.250 x 144.000 - HL 14081511A1 - 2PC</t>
  </si>
  <si>
    <t xml:space="preserve">   ALUREC6061T6511 - 1.000 x 2.500 x 144.000 - 2PC</t>
  </si>
  <si>
    <t xml:space="preserve">   ALUREC6061T6511 - 1.000 x 5.000 x 59.500 - HL HK243706- 1PC</t>
  </si>
  <si>
    <t xml:space="preserve">   ALUREC6061T6511 - 1.125 x 1.125 x 144.000 - 3PC</t>
  </si>
  <si>
    <t xml:space="preserve">   ALUREC6061T6511 - 1.250 x 1.250 x 144.000 - 1PC</t>
  </si>
  <si>
    <t xml:space="preserve">   ALUREC6061T6511 - 1.250 x 2.000 x 76.500 - HL 29229531A - 1PC</t>
  </si>
  <si>
    <t xml:space="preserve">   ALUREC6061T6511 - 1.250 x 2.500 x 144.000 - 1PC</t>
  </si>
  <si>
    <t xml:space="preserve">   ALUREC6061T6511 - 1.250 x 3.000 x 47.500 - 2PC</t>
  </si>
  <si>
    <t xml:space="preserve">   ALUREC6061T6511 - 1.250 x 4.000 x 119.500 - 1PC</t>
  </si>
  <si>
    <t xml:space="preserve">   ALUREC6061T6511 - 1.250 x 4.000 x 144.000 - 1PC</t>
  </si>
  <si>
    <t xml:space="preserve">   ALUREC6061T6511 - 1.250 x 5.000 x 61.500 - 1PC</t>
  </si>
  <si>
    <t xml:space="preserve">   ALUREC6061T6511 - 1.250 x 6.000 x 144.000 - 1PC</t>
  </si>
  <si>
    <t xml:space="preserve">   ALUREC6061T6511 - 1.375 x 1.375 x 144.000 - 1PC</t>
  </si>
  <si>
    <t xml:space="preserve">   ALUREC6061T6511 - 1.500 x 1.500 x 144.000 - HL 24808897 - 1PC</t>
  </si>
  <si>
    <t xml:space="preserve">   ALUREC6061T6511 - 1.500 x 1.500 x 71.250 - HL 29289671A - 1PC</t>
  </si>
  <si>
    <t xml:space="preserve">   ALUREC6061T6511 - 1.500 x 1.500 x 78.500 - HL 24808897 - 1PC</t>
  </si>
  <si>
    <t xml:space="preserve">   ALUREC6061T6511 - 1.500 x 1.750 x 69.000 - 1PC</t>
  </si>
  <si>
    <t xml:space="preserve">   ALUREC6061T6511 - 1.500 x 3.000 x 74.000 - 1PC</t>
  </si>
  <si>
    <t xml:space="preserve">   ALUREC6061T6511 - 1.500 x 3.500 x 144.000 - 1PC</t>
  </si>
  <si>
    <t xml:space="preserve">   ALUREC6061T6511 - 1.500 x 8.000 x 93.500 - HL 24875337 - 1PC</t>
  </si>
  <si>
    <t xml:space="preserve">   ALUREC6061T6511 - 1.750 x 2.000 x 110.000 - 1PC</t>
  </si>
  <si>
    <t xml:space="preserve">   ALUREC6061T6511 - 1.750 x 2.000 x 144.000 - 1PC</t>
  </si>
  <si>
    <t xml:space="preserve">   ALUREC6061T6511 - 2.000 x 2.000 x 71.500 - HL 29585611A - 1PC</t>
  </si>
  <si>
    <t xml:space="preserve">   ALUREC6061T6511 - 2.000 x 2.500 x 129.000 - 1PC</t>
  </si>
  <si>
    <t xml:space="preserve">   ALUREC6061T6511 - 2.000 x 3.500 x 28.000 - 1PC</t>
  </si>
  <si>
    <t xml:space="preserve">   ALUREC6061T6511 - 2.000 x 6.000 x 144.000 - 4PC</t>
  </si>
  <si>
    <t xml:space="preserve">   ALUREC6061T6511 - 2.000 x 6.000 x 45.500 - 1PC</t>
  </si>
  <si>
    <t xml:space="preserve">   ALUREC6061T6511 - 2.500 x 2.500 x 119.000 - 1PC</t>
  </si>
  <si>
    <t xml:space="preserve">   ALUREC6061T6511 - 2.500 x 3.000 x 91.000 - 1PC</t>
  </si>
  <si>
    <t xml:space="preserve">   ALUREC6061T6511 - 2.500 x 3.500 x 38.500 - 1PC</t>
  </si>
  <si>
    <t xml:space="preserve">   ALUREC6061T6511 - 2.500 x 4.000 x 48.500 - 1PC</t>
  </si>
  <si>
    <t xml:space="preserve">   ALUREC6061T6511 - 2.500 x 7.000 x 61.500 - HL 202309334 - 2PC</t>
  </si>
  <si>
    <t xml:space="preserve">   ALUREC6061T6511 - 2.500 x 8.000 x 68.500 - 1PC</t>
  </si>
  <si>
    <t xml:space="preserve">   ALUREC6061T6511 - 2.750 x 2.750 x 75.000 - 1PC</t>
  </si>
  <si>
    <t xml:space="preserve">   ALUREC6061T6511 - 3.000 x 3.000 x 38.000 - HL 14163051A1 - 1PC</t>
  </si>
  <si>
    <t xml:space="preserve">   ALUREC6061T6511 - 3.000 x 3.500 x 69.000 - 1PC</t>
  </si>
  <si>
    <t xml:space="preserve">   ALUREC6061T6511 - 3.000 x 4.000 x 91.500 - 1PC</t>
  </si>
  <si>
    <t xml:space="preserve">   ALUREC6061T6511 - 3.000 x 6.000 x 144.000 - 1PC</t>
  </si>
  <si>
    <t xml:space="preserve">   ALUREC6061T6511 - 3.250 x 3.250 x 47.500 - HL 24768049 - 1PC</t>
  </si>
  <si>
    <t xml:space="preserve">   ALUREC6061T6511 - 3.500 x 3.500 x 54.500 - 1PC</t>
  </si>
  <si>
    <t xml:space="preserve">   ALUREC6061T6511 - 3.750 x 3.750 x 144.000 - 1PC</t>
  </si>
  <si>
    <t xml:space="preserve">   ALUREC6061T6511 - 3.750 x 3.750 x 55.000 - 1PC</t>
  </si>
  <si>
    <t xml:space="preserve">   ALUREC6061T6511 - 4.000 x 4.000 x 49.000 - 1PC</t>
  </si>
  <si>
    <t xml:space="preserve">   ALUREC6061T6511 - 4.000 x 9.000 x 73.000 - 1PC</t>
  </si>
  <si>
    <t xml:space="preserve">   ALUREC6061T6511 - 5.500 x 5.500 x 93.500 - HL Z00059221 - 1PC</t>
  </si>
  <si>
    <t xml:space="preserve">   ALUREC6061T6511 - 6.000 x 6.000 x 110.500 - 1PC</t>
  </si>
  <si>
    <t>Total ALUREC6061T6511</t>
  </si>
  <si>
    <t>ALURND6061T6511</t>
  </si>
  <si>
    <t xml:space="preserve">   ALURND6061T6511 - 0.188 x 144.000 - 3PC</t>
  </si>
  <si>
    <t xml:space="preserve">   ALURND6061T6511 - 0.250 x 144.000 - 4PC</t>
  </si>
  <si>
    <t xml:space="preserve">   ALURND6061T6511 - 0.750 x 144.000 - 1PC</t>
  </si>
  <si>
    <t xml:space="preserve">   ALURND6061T6511 - 1.125 x 144.000 - 1PC</t>
  </si>
  <si>
    <t xml:space="preserve">   ALURND6061T6511 - 1.250 x 71.250 - 2PCS</t>
  </si>
  <si>
    <t xml:space="preserve">   ALURND6061T6511 - 1.313 x 144.000 - 6PCS</t>
  </si>
  <si>
    <t xml:space="preserve">   ALURND6061T6511 - 1.375 x 144.000 - 2PCS</t>
  </si>
  <si>
    <t xml:space="preserve">   ALURND6061T6511 - 1.625 x 107.500 - 1PC</t>
  </si>
  <si>
    <t xml:space="preserve">   ALURND6061T6511 - 2.000 x 81.500 - HL P2000417 - 1PC</t>
  </si>
  <si>
    <t xml:space="preserve">   ALURND6061T6511 - 2.250 x 98.000 - HL 140598101A1 - 1PC</t>
  </si>
  <si>
    <t xml:space="preserve">   ALURND6061T6511 - 2.875 x 61.500 - 1PC</t>
  </si>
  <si>
    <t xml:space="preserve">   ALURND6061T6511 - 4.000 x 20.000 - 1PC</t>
  </si>
  <si>
    <t xml:space="preserve">   ALURND6061T6511 - 4.500 x 61.500 - 1PC</t>
  </si>
  <si>
    <t xml:space="preserve">   ALURND6061T6511 - 5.000 x 31.000 - 1PC</t>
  </si>
  <si>
    <t xml:space="preserve">   ALURND6061T6511 - 6.000 x 29.500 - HL Z00023-B26 - 1PC</t>
  </si>
  <si>
    <t xml:space="preserve">   ALURND6061T6511 - 6.500 x 124.000 - 1PC</t>
  </si>
  <si>
    <t xml:space="preserve">   ALURND6061T6511 - 7.000 x 106.000 - HL 400020 Z00025-659 - 1PC</t>
  </si>
  <si>
    <t xml:space="preserve">   ALURND6061T6511 - 9.500 x 28.500 - 1PC</t>
  </si>
  <si>
    <t>Total ALURND6061T6511</t>
  </si>
  <si>
    <t>ALUSHT6061T651</t>
  </si>
  <si>
    <t xml:space="preserve">   ALUSHT6061T651 - 0.020 x 48.000 x 120.000 - HL 26599787 - 58 PC</t>
  </si>
  <si>
    <t>Total ALUSHT6061T651</t>
  </si>
  <si>
    <t>TOTAL</t>
  </si>
  <si>
    <t>Monday, Mar 25, 2024 08:14:59 AM GMT-7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</si>
</sst>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6">
    <font>
      <sz val="11"/>
      <color indexed="8"/>
      <name val="Aptos Narrow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10B750-50AF-43C4-8EAD-6FD613EAF801}" name="Table1" displayName="Table1" ref="A5:C246" totalsRowShown="0" headerRowDxfId="4" dataDxfId="3">
  <autoFilter ref="A5:C246" xr:uid="{8010B750-50AF-43C4-8EAD-6FD613EAF801}"/>
  <tableColumns count="3">
    <tableColumn id="1" xr3:uid="{7CD4BA3B-E776-4857-93CA-C90B3C11F3C4}" name="MATERIAL" dataDxfId="2"/>
    <tableColumn id="2" xr3:uid="{2323F096-7EBC-4911-92B6-E5E4DB2CA99F}" name="ORIGIN" dataDxfId="1"/>
    <tableColumn id="3" xr3:uid="{4714B45F-00EC-490E-9962-64B72C74B2D2}" name="Qty in LB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9"/>
  <sheetViews>
    <sheetView tabSelected="1" topLeftCell="A141" workbookViewId="0">
      <selection activeCell="A3" sqref="A3:C3"/>
    </sheetView>
  </sheetViews>
  <sheetFormatPr defaultRowHeight="15"/>
  <cols>
    <col min="1" max="1" width="61" customWidth="1"/>
    <col min="2" max="2" width="12.85546875" customWidth="1"/>
    <col min="3" max="3" width="13.5703125" customWidth="1"/>
  </cols>
  <sheetData>
    <row r="1" spans="1:3" ht="18">
      <c r="A1" s="6" t="s">
        <v>0</v>
      </c>
      <c r="B1" s="8"/>
      <c r="C1" s="8"/>
    </row>
    <row r="2" spans="1:3" ht="18">
      <c r="A2" s="6" t="s">
        <v>1</v>
      </c>
      <c r="B2" s="8"/>
      <c r="C2" s="8"/>
    </row>
    <row r="3" spans="1:3">
      <c r="A3" s="7" t="s">
        <v>2</v>
      </c>
      <c r="B3" s="8"/>
      <c r="C3" s="8"/>
    </row>
    <row r="5" spans="1:3">
      <c r="A5" s="1" t="s">
        <v>3</v>
      </c>
      <c r="B5" s="2" t="s">
        <v>4</v>
      </c>
      <c r="C5" s="2" t="s">
        <v>5</v>
      </c>
    </row>
    <row r="6" spans="1:3">
      <c r="A6" s="3" t="s">
        <v>6</v>
      </c>
      <c r="B6" s="4" t="s">
        <v>7</v>
      </c>
      <c r="C6" s="4"/>
    </row>
    <row r="7" spans="1:3">
      <c r="A7" s="3" t="s">
        <v>8</v>
      </c>
      <c r="B7" s="4" t="s">
        <v>9</v>
      </c>
      <c r="C7" s="4">
        <f>185.7375</f>
        <v>185.73750000000001</v>
      </c>
    </row>
    <row r="8" spans="1:3" ht="24.75">
      <c r="A8" s="3" t="s">
        <v>10</v>
      </c>
      <c r="B8" s="4" t="s">
        <v>11</v>
      </c>
      <c r="C8" s="4">
        <f>471.9</f>
        <v>471.9</v>
      </c>
    </row>
    <row r="9" spans="1:3" ht="24.75">
      <c r="A9" s="3" t="s">
        <v>12</v>
      </c>
      <c r="B9" s="4" t="s">
        <v>11</v>
      </c>
      <c r="C9" s="4">
        <f>549.0375</f>
        <v>549.03750000000002</v>
      </c>
    </row>
    <row r="10" spans="1:3" ht="24.75">
      <c r="A10" s="3" t="s">
        <v>13</v>
      </c>
      <c r="B10" s="4" t="s">
        <v>11</v>
      </c>
      <c r="C10" s="4">
        <f>1829.042</f>
        <v>1829.0419999999999</v>
      </c>
    </row>
    <row r="11" spans="1:3">
      <c r="A11" s="3" t="s">
        <v>14</v>
      </c>
      <c r="B11" s="4" t="s">
        <v>9</v>
      </c>
      <c r="C11" s="4">
        <f>145.90625</f>
        <v>145.90625</v>
      </c>
    </row>
    <row r="12" spans="1:3">
      <c r="A12" s="3" t="s">
        <v>15</v>
      </c>
      <c r="B12" s="4" t="s">
        <v>9</v>
      </c>
      <c r="C12" s="4">
        <f>690.086875</f>
        <v>690.08687499999996</v>
      </c>
    </row>
    <row r="13" spans="1:3" ht="24.75">
      <c r="A13" s="3" t="s">
        <v>16</v>
      </c>
      <c r="B13" s="4" t="s">
        <v>11</v>
      </c>
      <c r="C13" s="4">
        <f>92.8</f>
        <v>92.8</v>
      </c>
    </row>
    <row r="14" spans="1:3" ht="24.75">
      <c r="A14" s="3" t="s">
        <v>17</v>
      </c>
      <c r="B14" s="4" t="s">
        <v>11</v>
      </c>
      <c r="C14" s="4">
        <f>94</f>
        <v>94</v>
      </c>
    </row>
    <row r="15" spans="1:3" ht="24.75">
      <c r="A15" s="3" t="s">
        <v>18</v>
      </c>
      <c r="B15" s="4" t="s">
        <v>11</v>
      </c>
      <c r="C15" s="4">
        <f>194.1875</f>
        <v>194.1875</v>
      </c>
    </row>
    <row r="16" spans="1:3" ht="24.75">
      <c r="A16" s="3" t="s">
        <v>19</v>
      </c>
      <c r="B16" s="4" t="s">
        <v>11</v>
      </c>
      <c r="C16" s="4">
        <f>861.125</f>
        <v>861.125</v>
      </c>
    </row>
    <row r="17" spans="1:3" ht="24.75">
      <c r="A17" s="3" t="s">
        <v>20</v>
      </c>
      <c r="B17" s="4" t="s">
        <v>11</v>
      </c>
      <c r="C17" s="4">
        <f>1092.78125</f>
        <v>1092.78125</v>
      </c>
    </row>
    <row r="18" spans="1:3" ht="24.75">
      <c r="A18" s="3" t="s">
        <v>21</v>
      </c>
      <c r="B18" s="4" t="s">
        <v>11</v>
      </c>
      <c r="C18" s="4">
        <f>347.625</f>
        <v>347.625</v>
      </c>
    </row>
    <row r="19" spans="1:3" ht="24.75">
      <c r="A19" s="3" t="s">
        <v>22</v>
      </c>
      <c r="B19" s="4" t="s">
        <v>11</v>
      </c>
      <c r="C19" s="4">
        <f>1310.3375</f>
        <v>1310.3375000000001</v>
      </c>
    </row>
    <row r="20" spans="1:3" ht="24.75">
      <c r="A20" s="3" t="s">
        <v>23</v>
      </c>
      <c r="B20" s="4" t="s">
        <v>11</v>
      </c>
      <c r="C20" s="4">
        <f>612.5625</f>
        <v>612.5625</v>
      </c>
    </row>
    <row r="21" spans="1:3" ht="24.75">
      <c r="A21" s="3" t="s">
        <v>24</v>
      </c>
      <c r="B21" s="4" t="s">
        <v>11</v>
      </c>
      <c r="C21" s="4">
        <f>653.4</f>
        <v>653.4</v>
      </c>
    </row>
    <row r="22" spans="1:3" ht="24.75">
      <c r="A22" s="3" t="s">
        <v>25</v>
      </c>
      <c r="B22" s="4" t="s">
        <v>11</v>
      </c>
      <c r="C22" s="4">
        <f>852.99375</f>
        <v>852.99374999999998</v>
      </c>
    </row>
    <row r="23" spans="1:3">
      <c r="A23" s="3" t="s">
        <v>26</v>
      </c>
      <c r="B23" s="4" t="s">
        <v>9</v>
      </c>
      <c r="C23" s="4">
        <f>181.5</f>
        <v>181.5</v>
      </c>
    </row>
    <row r="24" spans="1:3">
      <c r="A24" s="3" t="s">
        <v>27</v>
      </c>
      <c r="B24" s="4" t="s">
        <v>9</v>
      </c>
      <c r="C24" s="4">
        <f>260.4</f>
        <v>260.39999999999998</v>
      </c>
    </row>
    <row r="25" spans="1:3">
      <c r="A25" s="3" t="s">
        <v>28</v>
      </c>
      <c r="B25" s="4" t="s">
        <v>9</v>
      </c>
      <c r="C25" s="4">
        <f>390.6</f>
        <v>390.6</v>
      </c>
    </row>
    <row r="26" spans="1:3" ht="24.75">
      <c r="A26" s="3" t="s">
        <v>29</v>
      </c>
      <c r="B26" s="4" t="s">
        <v>11</v>
      </c>
      <c r="C26" s="4">
        <f>67</f>
        <v>67</v>
      </c>
    </row>
    <row r="27" spans="1:3" ht="24.75">
      <c r="A27" s="3" t="s">
        <v>30</v>
      </c>
      <c r="B27" s="4" t="s">
        <v>11</v>
      </c>
      <c r="C27" s="4">
        <f>97</f>
        <v>97</v>
      </c>
    </row>
    <row r="28" spans="1:3" ht="24.75">
      <c r="A28" s="3" t="s">
        <v>31</v>
      </c>
      <c r="B28" s="4" t="s">
        <v>11</v>
      </c>
      <c r="C28" s="4">
        <f>138</f>
        <v>138</v>
      </c>
    </row>
    <row r="29" spans="1:3" ht="24.75">
      <c r="A29" s="3" t="s">
        <v>32</v>
      </c>
      <c r="B29" s="4" t="s">
        <v>11</v>
      </c>
      <c r="C29" s="4">
        <f>94.4</f>
        <v>94.4</v>
      </c>
    </row>
    <row r="30" spans="1:3">
      <c r="A30" s="3" t="s">
        <v>33</v>
      </c>
      <c r="B30" s="4" t="s">
        <v>9</v>
      </c>
      <c r="C30" s="4">
        <f>59.15</f>
        <v>59.15</v>
      </c>
    </row>
    <row r="31" spans="1:3">
      <c r="A31" s="3" t="s">
        <v>34</v>
      </c>
      <c r="B31" s="4" t="s">
        <v>9</v>
      </c>
      <c r="C31" s="4">
        <f>102.39</f>
        <v>102.39</v>
      </c>
    </row>
    <row r="32" spans="1:3">
      <c r="A32" s="3" t="s">
        <v>35</v>
      </c>
      <c r="B32" s="4" t="s">
        <v>9</v>
      </c>
      <c r="C32" s="4">
        <f>157.8375</f>
        <v>157.83750000000001</v>
      </c>
    </row>
    <row r="33" spans="1:3" ht="24.75">
      <c r="A33" s="3" t="s">
        <v>36</v>
      </c>
      <c r="B33" s="4" t="s">
        <v>37</v>
      </c>
      <c r="C33" s="4">
        <f>216.5625</f>
        <v>216.5625</v>
      </c>
    </row>
    <row r="34" spans="1:3">
      <c r="A34" s="3" t="s">
        <v>38</v>
      </c>
      <c r="B34" s="4" t="s">
        <v>9</v>
      </c>
      <c r="C34" s="4">
        <f>144</f>
        <v>144</v>
      </c>
    </row>
    <row r="35" spans="1:3">
      <c r="A35" s="3" t="s">
        <v>39</v>
      </c>
      <c r="B35" s="4" t="s">
        <v>9</v>
      </c>
      <c r="C35" s="4">
        <f>217.35</f>
        <v>217.35</v>
      </c>
    </row>
    <row r="36" spans="1:3" ht="24.75">
      <c r="A36" s="3" t="s">
        <v>40</v>
      </c>
      <c r="B36" s="4" t="s">
        <v>37</v>
      </c>
      <c r="C36" s="4">
        <f>453.6</f>
        <v>453.6</v>
      </c>
    </row>
    <row r="37" spans="1:3" ht="24.75">
      <c r="A37" s="3" t="s">
        <v>41</v>
      </c>
      <c r="B37" s="4" t="s">
        <v>11</v>
      </c>
      <c r="C37" s="4">
        <f>76.1875</f>
        <v>76.1875</v>
      </c>
    </row>
    <row r="38" spans="1:3" ht="24.75">
      <c r="A38" s="3" t="s">
        <v>42</v>
      </c>
      <c r="B38" s="4" t="s">
        <v>11</v>
      </c>
      <c r="C38" s="4">
        <f>197.0625</f>
        <v>197.0625</v>
      </c>
    </row>
    <row r="39" spans="1:3">
      <c r="A39" s="3" t="s">
        <v>43</v>
      </c>
      <c r="B39" s="4" t="s">
        <v>9</v>
      </c>
      <c r="C39" s="4">
        <f>117.5</f>
        <v>117.5</v>
      </c>
    </row>
    <row r="40" spans="1:3" ht="24.75">
      <c r="A40" s="3" t="s">
        <v>44</v>
      </c>
      <c r="B40" s="4" t="s">
        <v>11</v>
      </c>
      <c r="C40" s="4">
        <f>1481.125</f>
        <v>1481.125</v>
      </c>
    </row>
    <row r="41" spans="1:3">
      <c r="A41" s="3" t="s">
        <v>45</v>
      </c>
      <c r="B41" s="4" t="s">
        <v>9</v>
      </c>
      <c r="C41" s="4">
        <f>36.125</f>
        <v>36.125</v>
      </c>
    </row>
    <row r="42" spans="1:3" ht="24.75">
      <c r="A42" s="3" t="s">
        <v>46</v>
      </c>
      <c r="B42" s="4" t="s">
        <v>11</v>
      </c>
      <c r="C42" s="4">
        <f>55.8125</f>
        <v>55.8125</v>
      </c>
    </row>
    <row r="43" spans="1:3">
      <c r="A43" s="3" t="s">
        <v>47</v>
      </c>
      <c r="B43" s="4" t="s">
        <v>9</v>
      </c>
      <c r="C43" s="4">
        <f>1281.0875</f>
        <v>1281.0875000000001</v>
      </c>
    </row>
    <row r="44" spans="1:3" ht="24.75">
      <c r="A44" s="3" t="s">
        <v>48</v>
      </c>
      <c r="B44" s="4" t="s">
        <v>11</v>
      </c>
      <c r="C44" s="4">
        <f>90</f>
        <v>90</v>
      </c>
    </row>
    <row r="45" spans="1:3" ht="24.75">
      <c r="A45" s="3" t="s">
        <v>49</v>
      </c>
      <c r="B45" s="4" t="s">
        <v>11</v>
      </c>
      <c r="C45" s="4">
        <f>86.4</f>
        <v>86.4</v>
      </c>
    </row>
    <row r="46" spans="1:3" ht="24.75">
      <c r="A46" s="3" t="s">
        <v>50</v>
      </c>
      <c r="B46" s="4" t="s">
        <v>11</v>
      </c>
      <c r="C46" s="4">
        <f>568.65</f>
        <v>568.65</v>
      </c>
    </row>
    <row r="47" spans="1:3" ht="24.75">
      <c r="A47" s="3" t="s">
        <v>51</v>
      </c>
      <c r="B47" s="4" t="s">
        <v>11</v>
      </c>
      <c r="C47" s="4">
        <f>2037.45</f>
        <v>2037.45</v>
      </c>
    </row>
    <row r="48" spans="1:3" ht="24.75">
      <c r="A48" s="3" t="s">
        <v>52</v>
      </c>
      <c r="B48" s="4" t="s">
        <v>11</v>
      </c>
      <c r="C48" s="4">
        <f>2622.675</f>
        <v>2622.6750000000002</v>
      </c>
    </row>
    <row r="49" spans="1:3" ht="24.75">
      <c r="A49" s="3" t="s">
        <v>53</v>
      </c>
      <c r="B49" s="4" t="s">
        <v>11</v>
      </c>
      <c r="C49" s="4">
        <f>60.9</f>
        <v>60.9</v>
      </c>
    </row>
    <row r="50" spans="1:3" ht="24.75">
      <c r="A50" s="3" t="s">
        <v>54</v>
      </c>
      <c r="B50" s="4" t="s">
        <v>11</v>
      </c>
      <c r="C50" s="4">
        <f>129.15</f>
        <v>129.15</v>
      </c>
    </row>
    <row r="51" spans="1:3">
      <c r="A51" s="3" t="s">
        <v>55</v>
      </c>
      <c r="B51" s="4" t="s">
        <v>9</v>
      </c>
      <c r="C51" s="4">
        <f>94.325</f>
        <v>94.325000000000003</v>
      </c>
    </row>
    <row r="52" spans="1:3" ht="24.75">
      <c r="A52" s="3" t="s">
        <v>56</v>
      </c>
      <c r="B52" s="4" t="s">
        <v>11</v>
      </c>
      <c r="C52" s="4">
        <f>120</f>
        <v>120</v>
      </c>
    </row>
    <row r="53" spans="1:3" ht="24.75">
      <c r="A53" s="3" t="s">
        <v>57</v>
      </c>
      <c r="B53" s="4" t="s">
        <v>11</v>
      </c>
      <c r="C53" s="4">
        <f>67.2</f>
        <v>67.2</v>
      </c>
    </row>
    <row r="54" spans="1:3" ht="24.75">
      <c r="A54" s="3" t="s">
        <v>58</v>
      </c>
      <c r="B54" s="4" t="s">
        <v>11</v>
      </c>
      <c r="C54" s="4">
        <f>112.2</f>
        <v>112.2</v>
      </c>
    </row>
    <row r="55" spans="1:3" ht="24.75">
      <c r="A55" s="3" t="s">
        <v>59</v>
      </c>
      <c r="B55" s="4" t="s">
        <v>11</v>
      </c>
      <c r="C55" s="4">
        <f>429.3</f>
        <v>429.3</v>
      </c>
    </row>
    <row r="56" spans="1:3" ht="24.75">
      <c r="A56" s="3" t="s">
        <v>60</v>
      </c>
      <c r="B56" s="4" t="s">
        <v>11</v>
      </c>
      <c r="C56" s="4">
        <f>2802.3</f>
        <v>2802.3</v>
      </c>
    </row>
    <row r="57" spans="1:3" ht="24.75">
      <c r="A57" s="3" t="s">
        <v>61</v>
      </c>
      <c r="B57" s="4" t="s">
        <v>11</v>
      </c>
      <c r="C57" s="4">
        <f>81.6</f>
        <v>81.599999999999994</v>
      </c>
    </row>
    <row r="58" spans="1:3" ht="24.75">
      <c r="A58" s="3" t="s">
        <v>62</v>
      </c>
      <c r="B58" s="4" t="s">
        <v>11</v>
      </c>
      <c r="C58" s="4">
        <f>160.8</f>
        <v>160.80000000000001</v>
      </c>
    </row>
    <row r="59" spans="1:3" ht="24.75">
      <c r="A59" s="3" t="s">
        <v>63</v>
      </c>
      <c r="B59" s="4" t="s">
        <v>11</v>
      </c>
      <c r="C59" s="4">
        <f>6993.8</f>
        <v>6993.8</v>
      </c>
    </row>
    <row r="60" spans="1:3" ht="24.75">
      <c r="A60" s="3" t="s">
        <v>64</v>
      </c>
      <c r="B60" s="4" t="s">
        <v>11</v>
      </c>
      <c r="C60" s="4">
        <f>44.8</f>
        <v>44.8</v>
      </c>
    </row>
    <row r="61" spans="1:3">
      <c r="A61" s="3" t="s">
        <v>65</v>
      </c>
      <c r="B61" s="4" t="s">
        <v>9</v>
      </c>
      <c r="C61" s="4">
        <f>96.525</f>
        <v>96.525000000000006</v>
      </c>
    </row>
    <row r="62" spans="1:3">
      <c r="A62" s="3" t="s">
        <v>66</v>
      </c>
      <c r="B62" s="4" t="s">
        <v>9</v>
      </c>
      <c r="C62" s="4">
        <f>65</f>
        <v>65</v>
      </c>
    </row>
    <row r="63" spans="1:3">
      <c r="A63" s="3" t="s">
        <v>67</v>
      </c>
      <c r="B63" s="4" t="s">
        <v>9</v>
      </c>
      <c r="C63" s="4">
        <f>117</f>
        <v>117</v>
      </c>
    </row>
    <row r="64" spans="1:3">
      <c r="A64" s="3" t="s">
        <v>68</v>
      </c>
      <c r="B64" s="4" t="s">
        <v>9</v>
      </c>
      <c r="C64" s="4">
        <f>65</f>
        <v>65</v>
      </c>
    </row>
    <row r="65" spans="1:3">
      <c r="A65" s="3" t="s">
        <v>69</v>
      </c>
      <c r="B65" s="4" t="s">
        <v>9</v>
      </c>
      <c r="C65" s="4">
        <f>1112.625</f>
        <v>1112.625</v>
      </c>
    </row>
    <row r="66" spans="1:3" ht="24.75">
      <c r="A66" s="3" t="s">
        <v>70</v>
      </c>
      <c r="B66" s="4" t="s">
        <v>11</v>
      </c>
      <c r="C66" s="4">
        <f>3007</f>
        <v>3007</v>
      </c>
    </row>
    <row r="67" spans="1:3" ht="24.75">
      <c r="A67" s="3" t="s">
        <v>71</v>
      </c>
      <c r="B67" s="4" t="s">
        <v>11</v>
      </c>
      <c r="C67" s="4">
        <f>3504.125</f>
        <v>3504.125</v>
      </c>
    </row>
    <row r="68" spans="1:3" ht="24.75">
      <c r="A68" s="3" t="s">
        <v>72</v>
      </c>
      <c r="B68" s="4" t="s">
        <v>11</v>
      </c>
      <c r="C68" s="4">
        <f>101.75</f>
        <v>101.75</v>
      </c>
    </row>
    <row r="69" spans="1:3">
      <c r="A69" s="3" t="s">
        <v>73</v>
      </c>
      <c r="B69" s="4" t="s">
        <v>9</v>
      </c>
      <c r="C69" s="4">
        <f>46.875</f>
        <v>46.875</v>
      </c>
    </row>
    <row r="70" spans="1:3">
      <c r="A70" s="3" t="s">
        <v>74</v>
      </c>
      <c r="B70" s="4" t="s">
        <v>9</v>
      </c>
      <c r="C70" s="4">
        <f>71.25</f>
        <v>71.25</v>
      </c>
    </row>
    <row r="71" spans="1:3">
      <c r="A71" s="3" t="s">
        <v>75</v>
      </c>
      <c r="B71" s="4" t="s">
        <v>9</v>
      </c>
      <c r="C71" s="4">
        <f>238</f>
        <v>238</v>
      </c>
    </row>
    <row r="72" spans="1:3">
      <c r="A72" s="3" t="s">
        <v>76</v>
      </c>
      <c r="B72" s="4" t="s">
        <v>9</v>
      </c>
      <c r="C72" s="4">
        <f>128.25</f>
        <v>128.25</v>
      </c>
    </row>
    <row r="73" spans="1:3">
      <c r="A73" s="3" t="s">
        <v>77</v>
      </c>
      <c r="B73" s="4" t="s">
        <v>9</v>
      </c>
      <c r="C73" s="4">
        <f>59.4</f>
        <v>59.4</v>
      </c>
    </row>
    <row r="74" spans="1:3">
      <c r="A74" s="3" t="s">
        <v>78</v>
      </c>
      <c r="B74" s="4" t="s">
        <v>9</v>
      </c>
      <c r="C74" s="4">
        <f>116.88</f>
        <v>116.88</v>
      </c>
    </row>
    <row r="75" spans="1:3">
      <c r="A75" s="3" t="s">
        <v>79</v>
      </c>
      <c r="B75" s="4" t="s">
        <v>9</v>
      </c>
      <c r="C75" s="4">
        <f>1076.075</f>
        <v>1076.075</v>
      </c>
    </row>
    <row r="76" spans="1:3">
      <c r="A76" s="3" t="s">
        <v>80</v>
      </c>
      <c r="B76" s="4" t="s">
        <v>9</v>
      </c>
      <c r="C76" s="4">
        <f>247.8</f>
        <v>247.8</v>
      </c>
    </row>
    <row r="77" spans="1:3">
      <c r="A77" s="3" t="s">
        <v>81</v>
      </c>
      <c r="B77" s="4" t="s">
        <v>9</v>
      </c>
      <c r="C77" s="4">
        <f>139.4</f>
        <v>139.4</v>
      </c>
    </row>
    <row r="78" spans="1:3">
      <c r="A78" s="3" t="s">
        <v>82</v>
      </c>
      <c r="B78" s="4" t="s">
        <v>9</v>
      </c>
      <c r="C78" s="4">
        <f>171.6</f>
        <v>171.6</v>
      </c>
    </row>
    <row r="79" spans="1:3">
      <c r="A79" s="3" t="s">
        <v>83</v>
      </c>
      <c r="B79" s="4" t="s">
        <v>9</v>
      </c>
      <c r="C79" s="4">
        <f>343.2</f>
        <v>343.2</v>
      </c>
    </row>
    <row r="80" spans="1:3">
      <c r="A80" s="3" t="s">
        <v>84</v>
      </c>
      <c r="B80" s="4" t="s">
        <v>9</v>
      </c>
      <c r="C80" s="4">
        <f>1231.95</f>
        <v>1231.95</v>
      </c>
    </row>
    <row r="81" spans="1:3">
      <c r="A81" s="3" t="s">
        <v>85</v>
      </c>
      <c r="B81" s="4" t="s">
        <v>9</v>
      </c>
      <c r="C81" s="4">
        <f>96.9</f>
        <v>96.9</v>
      </c>
    </row>
    <row r="82" spans="1:3">
      <c r="A82" s="3" t="s">
        <v>86</v>
      </c>
      <c r="B82" s="4" t="s">
        <v>9</v>
      </c>
      <c r="C82" s="4">
        <f>153.9</f>
        <v>153.9</v>
      </c>
    </row>
    <row r="83" spans="1:3" ht="24.75">
      <c r="A83" s="3" t="s">
        <v>87</v>
      </c>
      <c r="B83" s="4" t="s">
        <v>37</v>
      </c>
      <c r="C83" s="4">
        <f>1096.65</f>
        <v>1096.6500000000001</v>
      </c>
    </row>
    <row r="84" spans="1:3">
      <c r="A84" s="3" t="s">
        <v>88</v>
      </c>
      <c r="B84" s="4" t="s">
        <v>7</v>
      </c>
      <c r="C84" s="4"/>
    </row>
    <row r="85" spans="1:3">
      <c r="A85" s="3" t="s">
        <v>89</v>
      </c>
      <c r="B85" s="4" t="s">
        <v>7</v>
      </c>
      <c r="C85" s="4"/>
    </row>
    <row r="86" spans="1:3">
      <c r="A86" s="3" t="s">
        <v>90</v>
      </c>
      <c r="B86" s="4" t="s">
        <v>9</v>
      </c>
      <c r="C86" s="4">
        <f>205.2925</f>
        <v>205.29249999999999</v>
      </c>
    </row>
    <row r="87" spans="1:3">
      <c r="A87" s="3" t="s">
        <v>91</v>
      </c>
      <c r="B87" s="4" t="s">
        <v>9</v>
      </c>
      <c r="C87" s="4">
        <f>24.24</f>
        <v>24.24</v>
      </c>
    </row>
    <row r="88" spans="1:3">
      <c r="A88" s="3" t="s">
        <v>92</v>
      </c>
      <c r="B88" s="4" t="s">
        <v>9</v>
      </c>
      <c r="C88" s="4">
        <f>50.904</f>
        <v>50.904000000000003</v>
      </c>
    </row>
    <row r="89" spans="1:3">
      <c r="A89" s="3" t="s">
        <v>93</v>
      </c>
      <c r="B89" s="4" t="s">
        <v>9</v>
      </c>
      <c r="C89" s="4">
        <f>94.3</f>
        <v>94.3</v>
      </c>
    </row>
    <row r="90" spans="1:3">
      <c r="A90" s="3" t="s">
        <v>94</v>
      </c>
      <c r="B90" s="4" t="s">
        <v>9</v>
      </c>
      <c r="C90" s="4">
        <f>48.783</f>
        <v>48.783000000000001</v>
      </c>
    </row>
    <row r="91" spans="1:3">
      <c r="A91" s="3" t="s">
        <v>95</v>
      </c>
      <c r="B91" s="4" t="s">
        <v>9</v>
      </c>
      <c r="C91" s="4">
        <f>1379.18</f>
        <v>1379.18</v>
      </c>
    </row>
    <row r="92" spans="1:3">
      <c r="A92" s="3" t="s">
        <v>96</v>
      </c>
      <c r="B92" s="4" t="s">
        <v>9</v>
      </c>
      <c r="C92" s="4">
        <f>92.718</f>
        <v>92.718000000000004</v>
      </c>
    </row>
    <row r="93" spans="1:3">
      <c r="A93" s="3" t="s">
        <v>97</v>
      </c>
      <c r="B93" s="4" t="s">
        <v>9</v>
      </c>
      <c r="C93" s="4">
        <f>204.525</f>
        <v>204.52500000000001</v>
      </c>
    </row>
    <row r="94" spans="1:3">
      <c r="A94" s="3" t="s">
        <v>98</v>
      </c>
      <c r="B94" s="4" t="s">
        <v>9</v>
      </c>
      <c r="C94" s="4">
        <f>85.35</f>
        <v>85.35</v>
      </c>
    </row>
    <row r="95" spans="1:3">
      <c r="A95" s="3" t="s">
        <v>99</v>
      </c>
      <c r="B95" s="4" t="s">
        <v>9</v>
      </c>
      <c r="C95" s="4">
        <f>181.36</f>
        <v>181.36</v>
      </c>
    </row>
    <row r="96" spans="1:3" ht="24.75">
      <c r="A96" s="3" t="s">
        <v>100</v>
      </c>
      <c r="B96" s="4" t="s">
        <v>37</v>
      </c>
      <c r="C96" s="4">
        <f>114</f>
        <v>114</v>
      </c>
    </row>
    <row r="97" spans="1:3">
      <c r="A97" s="3" t="s">
        <v>101</v>
      </c>
      <c r="B97" s="4" t="s">
        <v>9</v>
      </c>
      <c r="C97" s="4">
        <f>305.424</f>
        <v>305.42399999999998</v>
      </c>
    </row>
    <row r="98" spans="1:3" ht="24.75">
      <c r="A98" s="3" t="s">
        <v>102</v>
      </c>
      <c r="B98" s="4" t="s">
        <v>37</v>
      </c>
      <c r="C98" s="4">
        <f>112.5</f>
        <v>112.5</v>
      </c>
    </row>
    <row r="99" spans="1:3" ht="24.75">
      <c r="A99" s="3" t="s">
        <v>103</v>
      </c>
      <c r="B99" s="4" t="s">
        <v>37</v>
      </c>
      <c r="C99" s="4">
        <f>832.08325</f>
        <v>832.08325000000002</v>
      </c>
    </row>
    <row r="100" spans="1:3">
      <c r="A100" s="3" t="s">
        <v>104</v>
      </c>
      <c r="B100" s="4" t="s">
        <v>9</v>
      </c>
      <c r="C100" s="4">
        <f>175.8</f>
        <v>175.8</v>
      </c>
    </row>
    <row r="101" spans="1:3">
      <c r="A101" s="3" t="s">
        <v>105</v>
      </c>
      <c r="B101" s="4" t="s">
        <v>9</v>
      </c>
      <c r="C101" s="4">
        <f>1214.828</f>
        <v>1214.828</v>
      </c>
    </row>
    <row r="102" spans="1:3">
      <c r="A102" s="3" t="s">
        <v>106</v>
      </c>
      <c r="B102" s="4" t="s">
        <v>9</v>
      </c>
      <c r="C102" s="4">
        <f>89.082</f>
        <v>89.081999999999994</v>
      </c>
    </row>
    <row r="103" spans="1:3">
      <c r="A103" s="3" t="s">
        <v>107</v>
      </c>
      <c r="B103" s="4" t="s">
        <v>7</v>
      </c>
      <c r="C103" s="4"/>
    </row>
    <row r="104" spans="1:3">
      <c r="A104" s="3" t="s">
        <v>108</v>
      </c>
      <c r="B104" s="4" t="s">
        <v>7</v>
      </c>
      <c r="C104" s="4"/>
    </row>
    <row r="105" spans="1:3">
      <c r="A105" s="3" t="s">
        <v>109</v>
      </c>
      <c r="B105" s="4" t="s">
        <v>110</v>
      </c>
      <c r="C105" s="4">
        <f>2.7</f>
        <v>2.7</v>
      </c>
    </row>
    <row r="106" spans="1:3">
      <c r="A106" s="3" t="s">
        <v>111</v>
      </c>
      <c r="B106" s="4" t="s">
        <v>110</v>
      </c>
      <c r="C106" s="4">
        <f>0.7460938</f>
        <v>0.74609380000000003</v>
      </c>
    </row>
    <row r="107" spans="1:3">
      <c r="A107" s="3" t="s">
        <v>112</v>
      </c>
      <c r="B107" s="4" t="s">
        <v>110</v>
      </c>
      <c r="C107" s="4">
        <f>4.5</f>
        <v>4.5</v>
      </c>
    </row>
    <row r="108" spans="1:3">
      <c r="A108" s="3" t="s">
        <v>113</v>
      </c>
      <c r="B108" s="4" t="s">
        <v>110</v>
      </c>
      <c r="C108" s="4">
        <f>5.391</f>
        <v>5.391</v>
      </c>
    </row>
    <row r="109" spans="1:3">
      <c r="A109" s="3" t="s">
        <v>114</v>
      </c>
      <c r="B109" s="4" t="s">
        <v>110</v>
      </c>
      <c r="C109" s="4">
        <f>3.15</f>
        <v>3.15</v>
      </c>
    </row>
    <row r="110" spans="1:3">
      <c r="A110" s="3" t="s">
        <v>115</v>
      </c>
      <c r="B110" s="4" t="s">
        <v>110</v>
      </c>
      <c r="C110" s="4">
        <f>31.5</f>
        <v>31.5</v>
      </c>
    </row>
    <row r="111" spans="1:3">
      <c r="A111" s="3" t="s">
        <v>116</v>
      </c>
      <c r="B111" s="4" t="s">
        <v>110</v>
      </c>
      <c r="C111" s="4">
        <f>16.2</f>
        <v>16.2</v>
      </c>
    </row>
    <row r="112" spans="1:3">
      <c r="A112" s="3" t="s">
        <v>117</v>
      </c>
      <c r="B112" s="4" t="s">
        <v>110</v>
      </c>
      <c r="C112" s="4">
        <f>3.7625</f>
        <v>3.7625000000000002</v>
      </c>
    </row>
    <row r="113" spans="1:3">
      <c r="A113" s="3" t="s">
        <v>118</v>
      </c>
      <c r="B113" s="4" t="s">
        <v>110</v>
      </c>
      <c r="C113" s="4">
        <f>4.06</f>
        <v>4.0599999999999996</v>
      </c>
    </row>
    <row r="114" spans="1:3">
      <c r="A114" s="3" t="s">
        <v>119</v>
      </c>
      <c r="B114" s="4" t="s">
        <v>110</v>
      </c>
      <c r="C114" s="4">
        <f>20.304</f>
        <v>20.303999999999998</v>
      </c>
    </row>
    <row r="115" spans="1:3">
      <c r="A115" s="3" t="s">
        <v>120</v>
      </c>
      <c r="B115" s="4" t="s">
        <v>110</v>
      </c>
      <c r="C115" s="4">
        <f>27.07</f>
        <v>27.07</v>
      </c>
    </row>
    <row r="116" spans="1:3">
      <c r="A116" s="3" t="s">
        <v>121</v>
      </c>
      <c r="B116" s="4" t="s">
        <v>110</v>
      </c>
      <c r="C116" s="4">
        <f>3.384</f>
        <v>3.3839999999999999</v>
      </c>
    </row>
    <row r="117" spans="1:3">
      <c r="A117" s="3" t="s">
        <v>122</v>
      </c>
      <c r="B117" s="4" t="s">
        <v>110</v>
      </c>
      <c r="C117" s="4">
        <f>8.12</f>
        <v>8.1199999999999992</v>
      </c>
    </row>
    <row r="118" spans="1:3">
      <c r="A118" s="3" t="s">
        <v>123</v>
      </c>
      <c r="B118" s="4" t="s">
        <v>110</v>
      </c>
      <c r="C118" s="4">
        <f>4.0608</f>
        <v>4.0608000000000004</v>
      </c>
    </row>
    <row r="119" spans="1:3">
      <c r="A119" s="3" t="s">
        <v>124</v>
      </c>
      <c r="B119" s="4" t="s">
        <v>110</v>
      </c>
      <c r="C119" s="4">
        <f>4.7376</f>
        <v>4.7375999999999996</v>
      </c>
    </row>
    <row r="120" spans="1:3">
      <c r="A120" s="3" t="s">
        <v>125</v>
      </c>
      <c r="B120" s="4" t="s">
        <v>110</v>
      </c>
      <c r="C120" s="4">
        <f>32.48</f>
        <v>32.479999999999997</v>
      </c>
    </row>
    <row r="121" spans="1:3">
      <c r="A121" s="3" t="s">
        <v>126</v>
      </c>
      <c r="B121" s="4" t="s">
        <v>110</v>
      </c>
      <c r="C121" s="4">
        <f>67.68</f>
        <v>67.680000000000007</v>
      </c>
    </row>
    <row r="122" spans="1:3">
      <c r="A122" s="3" t="s">
        <v>127</v>
      </c>
      <c r="B122" s="4" t="s">
        <v>110</v>
      </c>
      <c r="C122" s="4">
        <f>28.42</f>
        <v>28.42</v>
      </c>
    </row>
    <row r="123" spans="1:3">
      <c r="A123" s="3" t="s">
        <v>128</v>
      </c>
      <c r="B123" s="4" t="s">
        <v>110</v>
      </c>
      <c r="C123" s="4">
        <f>10.82</f>
        <v>10.82</v>
      </c>
    </row>
    <row r="124" spans="1:3">
      <c r="A124" s="3" t="s">
        <v>129</v>
      </c>
      <c r="B124" s="4" t="s">
        <v>110</v>
      </c>
      <c r="C124" s="4">
        <f>0.675</f>
        <v>0.67500000000000004</v>
      </c>
    </row>
    <row r="125" spans="1:3">
      <c r="A125" s="3" t="s">
        <v>130</v>
      </c>
      <c r="B125" s="4" t="s">
        <v>110</v>
      </c>
      <c r="C125" s="4">
        <f>12.15</f>
        <v>12.15</v>
      </c>
    </row>
    <row r="126" spans="1:3">
      <c r="A126" s="3" t="s">
        <v>131</v>
      </c>
      <c r="B126" s="4" t="s">
        <v>110</v>
      </c>
      <c r="C126" s="4">
        <f>4.5</f>
        <v>4.5</v>
      </c>
    </row>
    <row r="127" spans="1:3">
      <c r="A127" s="3" t="s">
        <v>132</v>
      </c>
      <c r="B127" s="4" t="s">
        <v>110</v>
      </c>
      <c r="C127" s="4">
        <f>2.6875</f>
        <v>2.6875</v>
      </c>
    </row>
    <row r="128" spans="1:3">
      <c r="A128" s="3" t="s">
        <v>133</v>
      </c>
      <c r="B128" s="4" t="s">
        <v>110</v>
      </c>
      <c r="C128" s="4">
        <f>4.5</f>
        <v>4.5</v>
      </c>
    </row>
    <row r="129" spans="1:3">
      <c r="A129" s="3" t="s">
        <v>134</v>
      </c>
      <c r="B129" s="4" t="s">
        <v>110</v>
      </c>
      <c r="C129" s="4">
        <f>31.5</f>
        <v>31.5</v>
      </c>
    </row>
    <row r="130" spans="1:3">
      <c r="A130" s="3" t="s">
        <v>135</v>
      </c>
      <c r="B130" s="4" t="s">
        <v>110</v>
      </c>
      <c r="C130" s="4">
        <f>42.2</f>
        <v>42.2</v>
      </c>
    </row>
    <row r="131" spans="1:3">
      <c r="A131" s="3" t="s">
        <v>136</v>
      </c>
      <c r="B131" s="4" t="s">
        <v>110</v>
      </c>
      <c r="C131" s="4">
        <f>7.0875</f>
        <v>7.0875000000000004</v>
      </c>
    </row>
    <row r="132" spans="1:3">
      <c r="A132" s="3" t="s">
        <v>137</v>
      </c>
      <c r="B132" s="4" t="s">
        <v>110</v>
      </c>
      <c r="C132" s="4">
        <f>18</f>
        <v>18</v>
      </c>
    </row>
    <row r="133" spans="1:3">
      <c r="A133" s="3" t="s">
        <v>138</v>
      </c>
      <c r="B133" s="4" t="s">
        <v>110</v>
      </c>
      <c r="C133" s="4">
        <f>15.3</f>
        <v>15.3</v>
      </c>
    </row>
    <row r="134" spans="1:3">
      <c r="A134" s="3" t="s">
        <v>139</v>
      </c>
      <c r="B134" s="4" t="s">
        <v>110</v>
      </c>
      <c r="C134" s="4">
        <f>16.2</f>
        <v>16.2</v>
      </c>
    </row>
    <row r="135" spans="1:3">
      <c r="A135" s="3" t="s">
        <v>140</v>
      </c>
      <c r="B135" s="4" t="s">
        <v>110</v>
      </c>
      <c r="C135" s="4">
        <f>36</f>
        <v>36</v>
      </c>
    </row>
    <row r="136" spans="1:3">
      <c r="A136" s="3" t="s">
        <v>141</v>
      </c>
      <c r="B136" s="4" t="s">
        <v>110</v>
      </c>
      <c r="C136" s="4">
        <f>26</f>
        <v>26</v>
      </c>
    </row>
    <row r="137" spans="1:3">
      <c r="A137" s="3" t="s">
        <v>142</v>
      </c>
      <c r="B137" s="4" t="s">
        <v>110</v>
      </c>
      <c r="C137" s="4">
        <f>4.05</f>
        <v>4.05</v>
      </c>
    </row>
    <row r="138" spans="1:3">
      <c r="A138" s="3" t="s">
        <v>143</v>
      </c>
      <c r="B138" s="4" t="s">
        <v>110</v>
      </c>
      <c r="C138" s="4">
        <f>10.8</f>
        <v>10.8</v>
      </c>
    </row>
    <row r="139" spans="1:3">
      <c r="A139" s="3" t="s">
        <v>144</v>
      </c>
      <c r="B139" s="4" t="s">
        <v>110</v>
      </c>
      <c r="C139" s="4">
        <f>33.75</f>
        <v>33.75</v>
      </c>
    </row>
    <row r="140" spans="1:3">
      <c r="A140" s="3" t="s">
        <v>145</v>
      </c>
      <c r="B140" s="4" t="s">
        <v>110</v>
      </c>
      <c r="C140" s="4">
        <f>8.1</f>
        <v>8.1</v>
      </c>
    </row>
    <row r="141" spans="1:3">
      <c r="A141" s="3" t="s">
        <v>146</v>
      </c>
      <c r="B141" s="4" t="s">
        <v>110</v>
      </c>
      <c r="C141" s="4">
        <f>9.45</f>
        <v>9.4499999999999993</v>
      </c>
    </row>
    <row r="142" spans="1:3">
      <c r="A142" s="3" t="s">
        <v>147</v>
      </c>
      <c r="B142" s="4" t="s">
        <v>110</v>
      </c>
      <c r="C142" s="4">
        <f>36.45</f>
        <v>36.450000000000003</v>
      </c>
    </row>
    <row r="143" spans="1:3">
      <c r="A143" s="3" t="s">
        <v>148</v>
      </c>
      <c r="B143" s="4" t="s">
        <v>110</v>
      </c>
      <c r="C143" s="4">
        <f>7.78125</f>
        <v>7.78125</v>
      </c>
    </row>
    <row r="144" spans="1:3">
      <c r="A144" s="3" t="s">
        <v>149</v>
      </c>
      <c r="B144" s="4" t="s">
        <v>110</v>
      </c>
      <c r="C144" s="4">
        <f>16.2</f>
        <v>16.2</v>
      </c>
    </row>
    <row r="145" spans="1:3">
      <c r="A145" s="3" t="s">
        <v>150</v>
      </c>
      <c r="B145" s="4" t="s">
        <v>110</v>
      </c>
      <c r="C145" s="4">
        <f>37.8</f>
        <v>37.799999999999997</v>
      </c>
    </row>
    <row r="146" spans="1:3">
      <c r="A146" s="3" t="s">
        <v>151</v>
      </c>
      <c r="B146" s="4" t="s">
        <v>110</v>
      </c>
      <c r="C146" s="4">
        <f>21.6</f>
        <v>21.6</v>
      </c>
    </row>
    <row r="147" spans="1:3">
      <c r="A147" s="3" t="s">
        <v>152</v>
      </c>
      <c r="B147" s="4" t="s">
        <v>110</v>
      </c>
      <c r="C147" s="4">
        <f>86.4</f>
        <v>86.4</v>
      </c>
    </row>
    <row r="148" spans="1:3">
      <c r="A148" s="3" t="s">
        <v>153</v>
      </c>
      <c r="B148" s="4" t="s">
        <v>110</v>
      </c>
      <c r="C148" s="4">
        <f>1.8</f>
        <v>1.8</v>
      </c>
    </row>
    <row r="149" spans="1:3">
      <c r="A149" s="3" t="s">
        <v>154</v>
      </c>
      <c r="B149" s="4" t="s">
        <v>110</v>
      </c>
      <c r="C149" s="4">
        <f>3.591</f>
        <v>3.5910000000000002</v>
      </c>
    </row>
    <row r="150" spans="1:3">
      <c r="A150" s="3" t="s">
        <v>155</v>
      </c>
      <c r="B150" s="4" t="s">
        <v>110</v>
      </c>
      <c r="C150" s="4">
        <f>18</f>
        <v>18</v>
      </c>
    </row>
    <row r="151" spans="1:3">
      <c r="A151" s="3" t="s">
        <v>156</v>
      </c>
      <c r="B151" s="4" t="s">
        <v>110</v>
      </c>
      <c r="C151" s="4">
        <f>9.5</f>
        <v>9.5</v>
      </c>
    </row>
    <row r="152" spans="1:3">
      <c r="A152" s="3" t="s">
        <v>157</v>
      </c>
      <c r="B152" s="4" t="s">
        <v>110</v>
      </c>
      <c r="C152" s="4">
        <f>16.2</f>
        <v>16.2</v>
      </c>
    </row>
    <row r="153" spans="1:3">
      <c r="A153" s="3" t="s">
        <v>158</v>
      </c>
      <c r="B153" s="4" t="s">
        <v>110</v>
      </c>
      <c r="C153" s="4">
        <f>13.4375</f>
        <v>13.4375</v>
      </c>
    </row>
    <row r="154" spans="1:3">
      <c r="A154" s="3" t="s">
        <v>159</v>
      </c>
      <c r="B154" s="4" t="s">
        <v>110</v>
      </c>
      <c r="C154" s="4">
        <f>64.8</f>
        <v>64.8</v>
      </c>
    </row>
    <row r="155" spans="1:3">
      <c r="A155" s="3" t="s">
        <v>160</v>
      </c>
      <c r="B155" s="4" t="s">
        <v>110</v>
      </c>
      <c r="C155" s="4">
        <f>21.6</f>
        <v>21.6</v>
      </c>
    </row>
    <row r="156" spans="1:3">
      <c r="A156" s="3" t="s">
        <v>161</v>
      </c>
      <c r="B156" s="4" t="s">
        <v>110</v>
      </c>
      <c r="C156" s="4">
        <f>22.8</f>
        <v>22.8</v>
      </c>
    </row>
    <row r="157" spans="1:3">
      <c r="A157" s="3" t="s">
        <v>162</v>
      </c>
      <c r="B157" s="4" t="s">
        <v>110</v>
      </c>
      <c r="C157" s="4">
        <f>21.45</f>
        <v>21.45</v>
      </c>
    </row>
    <row r="158" spans="1:3">
      <c r="A158" s="3" t="s">
        <v>163</v>
      </c>
      <c r="B158" s="4" t="s">
        <v>110</v>
      </c>
      <c r="C158" s="4">
        <f>20.5</f>
        <v>20.5</v>
      </c>
    </row>
    <row r="159" spans="1:3">
      <c r="A159" s="3" t="s">
        <v>164</v>
      </c>
      <c r="B159" s="4" t="s">
        <v>110</v>
      </c>
      <c r="C159" s="4">
        <f>6.75</f>
        <v>6.75</v>
      </c>
    </row>
    <row r="160" spans="1:3">
      <c r="A160" s="3" t="s">
        <v>165</v>
      </c>
      <c r="B160" s="4" t="s">
        <v>110</v>
      </c>
      <c r="C160" s="4">
        <f>6.71875</f>
        <v>6.71875</v>
      </c>
    </row>
    <row r="161" spans="1:3">
      <c r="A161" s="3" t="s">
        <v>166</v>
      </c>
      <c r="B161" s="4" t="s">
        <v>110</v>
      </c>
      <c r="C161" s="4">
        <f>11.25</f>
        <v>11.25</v>
      </c>
    </row>
    <row r="162" spans="1:3">
      <c r="A162" s="3" t="s">
        <v>167</v>
      </c>
      <c r="B162" s="4" t="s">
        <v>110</v>
      </c>
      <c r="C162" s="4">
        <f>31.5</f>
        <v>31.5</v>
      </c>
    </row>
    <row r="163" spans="1:3">
      <c r="A163" s="3" t="s">
        <v>168</v>
      </c>
      <c r="B163" s="4" t="s">
        <v>110</v>
      </c>
      <c r="C163" s="4">
        <f>18</f>
        <v>18</v>
      </c>
    </row>
    <row r="164" spans="1:3">
      <c r="A164" s="3" t="s">
        <v>169</v>
      </c>
      <c r="B164" s="4" t="s">
        <v>110</v>
      </c>
      <c r="C164" s="4">
        <f>270</f>
        <v>270</v>
      </c>
    </row>
    <row r="165" spans="1:3">
      <c r="A165" s="3" t="s">
        <v>170</v>
      </c>
      <c r="B165" s="4" t="s">
        <v>110</v>
      </c>
      <c r="C165" s="4">
        <f>81</f>
        <v>81</v>
      </c>
    </row>
    <row r="166" spans="1:3">
      <c r="A166" s="3" t="s">
        <v>171</v>
      </c>
      <c r="B166" s="4" t="s">
        <v>110</v>
      </c>
      <c r="C166" s="4">
        <f>13.125</f>
        <v>13.125</v>
      </c>
    </row>
    <row r="167" spans="1:3">
      <c r="A167" s="3" t="s">
        <v>172</v>
      </c>
      <c r="B167" s="4" t="s">
        <v>110</v>
      </c>
      <c r="C167" s="4">
        <f>36</f>
        <v>36</v>
      </c>
    </row>
    <row r="168" spans="1:3">
      <c r="A168" s="3" t="s">
        <v>173</v>
      </c>
      <c r="B168" s="4" t="s">
        <v>110</v>
      </c>
      <c r="C168" s="4">
        <f>44</f>
        <v>44</v>
      </c>
    </row>
    <row r="169" spans="1:3">
      <c r="A169" s="3" t="s">
        <v>174</v>
      </c>
      <c r="B169" s="4" t="s">
        <v>110</v>
      </c>
      <c r="C169" s="4">
        <f>59.5</f>
        <v>59.5</v>
      </c>
    </row>
    <row r="170" spans="1:3">
      <c r="A170" s="3" t="s">
        <v>175</v>
      </c>
      <c r="B170" s="4" t="s">
        <v>110</v>
      </c>
      <c r="C170" s="4">
        <f>8.1</f>
        <v>8.1</v>
      </c>
    </row>
    <row r="171" spans="1:3">
      <c r="A171" s="3" t="s">
        <v>176</v>
      </c>
      <c r="B171" s="4" t="s">
        <v>110</v>
      </c>
      <c r="C171" s="4">
        <f>56.7</f>
        <v>56.7</v>
      </c>
    </row>
    <row r="172" spans="1:3">
      <c r="A172" s="3" t="s">
        <v>177</v>
      </c>
      <c r="B172" s="4" t="s">
        <v>110</v>
      </c>
      <c r="C172" s="4">
        <f>21.6</f>
        <v>21.6</v>
      </c>
    </row>
    <row r="173" spans="1:3">
      <c r="A173" s="3" t="s">
        <v>178</v>
      </c>
      <c r="B173" s="4" t="s">
        <v>110</v>
      </c>
      <c r="C173" s="4">
        <f>48.6</f>
        <v>48.6</v>
      </c>
    </row>
    <row r="174" spans="1:3">
      <c r="A174" s="3" t="s">
        <v>179</v>
      </c>
      <c r="B174" s="4" t="s">
        <v>110</v>
      </c>
      <c r="C174" s="4">
        <f>77.17</f>
        <v>77.17</v>
      </c>
    </row>
    <row r="175" spans="1:3">
      <c r="A175" s="3" t="s">
        <v>180</v>
      </c>
      <c r="B175" s="4" t="s">
        <v>110</v>
      </c>
      <c r="C175" s="4">
        <f>64.8</f>
        <v>64.8</v>
      </c>
    </row>
    <row r="176" spans="1:3">
      <c r="A176" s="3" t="s">
        <v>181</v>
      </c>
      <c r="B176" s="4" t="s">
        <v>110</v>
      </c>
      <c r="C176" s="4">
        <f>72</f>
        <v>72</v>
      </c>
    </row>
    <row r="177" spans="1:3">
      <c r="A177" s="3" t="s">
        <v>182</v>
      </c>
      <c r="B177" s="4" t="s">
        <v>110</v>
      </c>
      <c r="C177" s="4">
        <f>29.75</f>
        <v>29.75</v>
      </c>
    </row>
    <row r="178" spans="1:3">
      <c r="A178" s="3" t="s">
        <v>183</v>
      </c>
      <c r="B178" s="4" t="s">
        <v>110</v>
      </c>
      <c r="C178" s="4">
        <f>61.5</f>
        <v>61.5</v>
      </c>
    </row>
    <row r="179" spans="1:3">
      <c r="A179" s="3" t="s">
        <v>184</v>
      </c>
      <c r="B179" s="4" t="s">
        <v>110</v>
      </c>
      <c r="C179" s="4">
        <f>28.125</f>
        <v>28.125</v>
      </c>
    </row>
    <row r="180" spans="1:3">
      <c r="A180" s="3" t="s">
        <v>185</v>
      </c>
      <c r="B180" s="4" t="s">
        <v>110</v>
      </c>
      <c r="C180" s="4">
        <f>19.125</f>
        <v>19.125</v>
      </c>
    </row>
    <row r="181" spans="1:3">
      <c r="A181" s="3" t="s">
        <v>186</v>
      </c>
      <c r="B181" s="4" t="s">
        <v>110</v>
      </c>
      <c r="C181" s="4">
        <f>45</f>
        <v>45</v>
      </c>
    </row>
    <row r="182" spans="1:3">
      <c r="A182" s="3" t="s">
        <v>187</v>
      </c>
      <c r="B182" s="4" t="s">
        <v>110</v>
      </c>
      <c r="C182" s="4">
        <f>35.625</f>
        <v>35.625</v>
      </c>
    </row>
    <row r="183" spans="1:3">
      <c r="A183" s="3" t="s">
        <v>188</v>
      </c>
      <c r="B183" s="4" t="s">
        <v>110</v>
      </c>
      <c r="C183" s="4">
        <f>57.75</f>
        <v>57.75</v>
      </c>
    </row>
    <row r="184" spans="1:3">
      <c r="A184" s="3" t="s">
        <v>189</v>
      </c>
      <c r="B184" s="4" t="s">
        <v>110</v>
      </c>
      <c r="C184" s="4">
        <f>72</f>
        <v>72</v>
      </c>
    </row>
    <row r="185" spans="1:3">
      <c r="A185" s="3" t="s">
        <v>190</v>
      </c>
      <c r="B185" s="4" t="s">
        <v>110</v>
      </c>
      <c r="C185" s="4">
        <f>38.4375</f>
        <v>38.4375</v>
      </c>
    </row>
    <row r="186" spans="1:3">
      <c r="A186" s="3" t="s">
        <v>191</v>
      </c>
      <c r="B186" s="4" t="s">
        <v>110</v>
      </c>
      <c r="C186" s="4">
        <f>108</f>
        <v>108</v>
      </c>
    </row>
    <row r="187" spans="1:3">
      <c r="A187" s="3" t="s">
        <v>192</v>
      </c>
      <c r="B187" s="4" t="s">
        <v>110</v>
      </c>
      <c r="C187" s="4">
        <f>37.43</f>
        <v>37.43</v>
      </c>
    </row>
    <row r="188" spans="1:3">
      <c r="A188" s="3" t="s">
        <v>193</v>
      </c>
      <c r="B188" s="4" t="s">
        <v>110</v>
      </c>
      <c r="C188" s="4">
        <f>32.4</f>
        <v>32.4</v>
      </c>
    </row>
    <row r="189" spans="1:3">
      <c r="A189" s="3" t="s">
        <v>194</v>
      </c>
      <c r="B189" s="4" t="s">
        <v>110</v>
      </c>
      <c r="C189" s="4">
        <f>16.03125</f>
        <v>16.03125</v>
      </c>
    </row>
    <row r="190" spans="1:3">
      <c r="A190" s="3" t="s">
        <v>195</v>
      </c>
      <c r="B190" s="4" t="s">
        <v>110</v>
      </c>
      <c r="C190" s="4">
        <f>17.6625</f>
        <v>17.662500000000001</v>
      </c>
    </row>
    <row r="191" spans="1:3">
      <c r="A191" s="3" t="s">
        <v>196</v>
      </c>
      <c r="B191" s="4" t="s">
        <v>110</v>
      </c>
      <c r="C191" s="4">
        <f>18.11</f>
        <v>18.11</v>
      </c>
    </row>
    <row r="192" spans="1:3">
      <c r="A192" s="3" t="s">
        <v>197</v>
      </c>
      <c r="B192" s="4" t="s">
        <v>110</v>
      </c>
      <c r="C192" s="4">
        <f>33.3</f>
        <v>33.299999999999997</v>
      </c>
    </row>
    <row r="193" spans="1:3">
      <c r="A193" s="3" t="s">
        <v>198</v>
      </c>
      <c r="B193" s="4" t="s">
        <v>110</v>
      </c>
      <c r="C193" s="4">
        <f>75.6</f>
        <v>75.599999999999994</v>
      </c>
    </row>
    <row r="194" spans="1:3">
      <c r="A194" s="3" t="s">
        <v>199</v>
      </c>
      <c r="B194" s="4" t="s">
        <v>110</v>
      </c>
      <c r="C194" s="4">
        <f>112.2</f>
        <v>112.2</v>
      </c>
    </row>
    <row r="195" spans="1:3">
      <c r="A195" s="3" t="s">
        <v>200</v>
      </c>
      <c r="B195" s="4" t="s">
        <v>110</v>
      </c>
      <c r="C195" s="4">
        <f>38.5</f>
        <v>38.5</v>
      </c>
    </row>
    <row r="196" spans="1:3">
      <c r="A196" s="3" t="s">
        <v>201</v>
      </c>
      <c r="B196" s="4" t="s">
        <v>110</v>
      </c>
      <c r="C196" s="4">
        <f>50.4</f>
        <v>50.4</v>
      </c>
    </row>
    <row r="197" spans="1:3">
      <c r="A197" s="3" t="s">
        <v>202</v>
      </c>
      <c r="B197" s="4" t="s">
        <v>110</v>
      </c>
      <c r="C197" s="4">
        <f>28.6</f>
        <v>28.6</v>
      </c>
    </row>
    <row r="198" spans="1:3">
      <c r="A198" s="3" t="s">
        <v>203</v>
      </c>
      <c r="B198" s="4" t="s">
        <v>110</v>
      </c>
      <c r="C198" s="4">
        <f>64.5</f>
        <v>64.5</v>
      </c>
    </row>
    <row r="199" spans="1:3">
      <c r="A199" s="3" t="s">
        <v>204</v>
      </c>
      <c r="B199" s="4" t="s">
        <v>110</v>
      </c>
      <c r="C199" s="4">
        <f>19.6</f>
        <v>19.600000000000001</v>
      </c>
    </row>
    <row r="200" spans="1:3">
      <c r="A200" s="3" t="s">
        <v>205</v>
      </c>
      <c r="B200" s="4" t="s">
        <v>110</v>
      </c>
      <c r="C200" s="4">
        <f>691.2</f>
        <v>691.2</v>
      </c>
    </row>
    <row r="201" spans="1:3">
      <c r="A201" s="3" t="s">
        <v>206</v>
      </c>
      <c r="B201" s="4" t="s">
        <v>110</v>
      </c>
      <c r="C201" s="4">
        <f>54.9</f>
        <v>54.9</v>
      </c>
    </row>
    <row r="202" spans="1:3">
      <c r="A202" s="3" t="s">
        <v>207</v>
      </c>
      <c r="B202" s="4" t="s">
        <v>110</v>
      </c>
      <c r="C202" s="4">
        <f>74.375</f>
        <v>74.375</v>
      </c>
    </row>
    <row r="203" spans="1:3">
      <c r="A203" s="3" t="s">
        <v>208</v>
      </c>
      <c r="B203" s="4" t="s">
        <v>110</v>
      </c>
      <c r="C203" s="4">
        <f>68.25</f>
        <v>68.25</v>
      </c>
    </row>
    <row r="204" spans="1:3">
      <c r="A204" s="3" t="s">
        <v>209</v>
      </c>
      <c r="B204" s="4" t="s">
        <v>110</v>
      </c>
      <c r="C204" s="4">
        <f>34.122</f>
        <v>34.122</v>
      </c>
    </row>
    <row r="205" spans="1:3">
      <c r="A205" s="3" t="s">
        <v>210</v>
      </c>
      <c r="B205" s="4" t="s">
        <v>110</v>
      </c>
      <c r="C205" s="4">
        <f>48.5</f>
        <v>48.5</v>
      </c>
    </row>
    <row r="206" spans="1:3">
      <c r="A206" s="3" t="s">
        <v>211</v>
      </c>
      <c r="B206" s="4" t="s">
        <v>110</v>
      </c>
      <c r="C206" s="4">
        <f>215.25</f>
        <v>215.25</v>
      </c>
    </row>
    <row r="207" spans="1:3">
      <c r="A207" s="3" t="s">
        <v>212</v>
      </c>
      <c r="B207" s="4" t="s">
        <v>110</v>
      </c>
      <c r="C207" s="4">
        <f>136</f>
        <v>136</v>
      </c>
    </row>
    <row r="208" spans="1:3">
      <c r="A208" s="3" t="s">
        <v>213</v>
      </c>
      <c r="B208" s="4" t="s">
        <v>110</v>
      </c>
      <c r="C208" s="4">
        <f>56.71875</f>
        <v>56.71875</v>
      </c>
    </row>
    <row r="209" spans="1:3">
      <c r="A209" s="3" t="s">
        <v>214</v>
      </c>
      <c r="B209" s="4" t="s">
        <v>9</v>
      </c>
      <c r="C209" s="4">
        <f>34.2</f>
        <v>34.200000000000003</v>
      </c>
    </row>
    <row r="210" spans="1:3">
      <c r="A210" s="3" t="s">
        <v>215</v>
      </c>
      <c r="B210" s="4" t="s">
        <v>110</v>
      </c>
      <c r="C210" s="4">
        <f>72.45</f>
        <v>72.45</v>
      </c>
    </row>
    <row r="211" spans="1:3">
      <c r="A211" s="3" t="s">
        <v>216</v>
      </c>
      <c r="B211" s="4" t="s">
        <v>110</v>
      </c>
      <c r="C211" s="4">
        <f>109.8</f>
        <v>109.8</v>
      </c>
    </row>
    <row r="212" spans="1:3">
      <c r="A212" s="3" t="s">
        <v>217</v>
      </c>
      <c r="B212" s="4" t="s">
        <v>110</v>
      </c>
      <c r="C212" s="4">
        <f>259.2</f>
        <v>259.2</v>
      </c>
    </row>
    <row r="213" spans="1:3">
      <c r="A213" s="3" t="s">
        <v>218</v>
      </c>
      <c r="B213" s="4" t="s">
        <v>110</v>
      </c>
      <c r="C213" s="4">
        <f>50.171875</f>
        <v>50.171875</v>
      </c>
    </row>
    <row r="214" spans="1:3">
      <c r="A214" s="3" t="s">
        <v>219</v>
      </c>
      <c r="B214" s="4" t="s">
        <v>110</v>
      </c>
      <c r="C214" s="4">
        <f>66.7625</f>
        <v>66.762500000000003</v>
      </c>
    </row>
    <row r="215" spans="1:3">
      <c r="A215" s="3" t="s">
        <v>220</v>
      </c>
      <c r="B215" s="4" t="s">
        <v>110</v>
      </c>
      <c r="C215" s="4">
        <f>759.37</f>
        <v>759.37</v>
      </c>
    </row>
    <row r="216" spans="1:3">
      <c r="A216" s="3" t="s">
        <v>221</v>
      </c>
      <c r="B216" s="4" t="s">
        <v>110</v>
      </c>
      <c r="C216" s="4">
        <f>290.03</f>
        <v>290.02999999999997</v>
      </c>
    </row>
    <row r="217" spans="1:3">
      <c r="A217" s="3" t="s">
        <v>222</v>
      </c>
      <c r="B217" s="4" t="s">
        <v>110</v>
      </c>
      <c r="C217" s="4">
        <f>78.4</f>
        <v>78.400000000000006</v>
      </c>
    </row>
    <row r="218" spans="1:3">
      <c r="A218" s="3" t="s">
        <v>223</v>
      </c>
      <c r="B218" s="4" t="s">
        <v>110</v>
      </c>
      <c r="C218" s="4">
        <f>262.8</f>
        <v>262.8</v>
      </c>
    </row>
    <row r="219" spans="1:3">
      <c r="A219" s="3" t="s">
        <v>224</v>
      </c>
      <c r="B219" s="4" t="s">
        <v>110</v>
      </c>
      <c r="C219" s="4">
        <f>282.8375</f>
        <v>282.83749999999998</v>
      </c>
    </row>
    <row r="220" spans="1:3">
      <c r="A220" s="3" t="s">
        <v>225</v>
      </c>
      <c r="B220" s="4" t="s">
        <v>110</v>
      </c>
      <c r="C220" s="4">
        <f>2386.8</f>
        <v>2386.8000000000002</v>
      </c>
    </row>
    <row r="221" spans="1:3">
      <c r="A221" s="3" t="s">
        <v>226</v>
      </c>
      <c r="B221" s="4" t="s">
        <v>7</v>
      </c>
      <c r="C221" s="4"/>
    </row>
    <row r="222" spans="1:3">
      <c r="A222" s="3" t="s">
        <v>227</v>
      </c>
      <c r="B222" s="4" t="s">
        <v>7</v>
      </c>
      <c r="C222" s="4"/>
    </row>
    <row r="223" spans="1:3">
      <c r="A223" s="3" t="s">
        <v>228</v>
      </c>
      <c r="B223" s="4" t="s">
        <v>110</v>
      </c>
      <c r="C223" s="4">
        <f>1.17</f>
        <v>1.17</v>
      </c>
    </row>
    <row r="224" spans="1:3">
      <c r="A224" s="3" t="s">
        <v>229</v>
      </c>
      <c r="B224" s="4" t="s">
        <v>110</v>
      </c>
      <c r="C224" s="4">
        <f>2.776</f>
        <v>2.7759999999999998</v>
      </c>
    </row>
    <row r="225" spans="1:3">
      <c r="A225" s="3" t="s">
        <v>230</v>
      </c>
      <c r="B225" s="4" t="s">
        <v>110</v>
      </c>
      <c r="C225" s="4">
        <f>6.2461</f>
        <v>6.2461000000000002</v>
      </c>
    </row>
    <row r="226" spans="1:3">
      <c r="A226" s="3" t="s">
        <v>231</v>
      </c>
      <c r="B226" s="4" t="s">
        <v>110</v>
      </c>
      <c r="C226" s="4">
        <f>14.0538</f>
        <v>14.053800000000001</v>
      </c>
    </row>
    <row r="227" spans="1:3">
      <c r="A227" s="3" t="s">
        <v>232</v>
      </c>
      <c r="B227" s="4" t="s">
        <v>110</v>
      </c>
      <c r="C227" s="4">
        <f>17.3504</f>
        <v>17.3504</v>
      </c>
    </row>
    <row r="228" spans="1:3">
      <c r="A228" s="3" t="s">
        <v>233</v>
      </c>
      <c r="B228" s="4" t="s">
        <v>110</v>
      </c>
      <c r="C228" s="4">
        <f>114.86</f>
        <v>114.86</v>
      </c>
    </row>
    <row r="229" spans="1:3">
      <c r="A229" s="3" t="s">
        <v>234</v>
      </c>
      <c r="B229" s="4" t="s">
        <v>110</v>
      </c>
      <c r="C229" s="4">
        <f>41.98</f>
        <v>41.98</v>
      </c>
    </row>
    <row r="230" spans="1:3">
      <c r="A230" s="3" t="s">
        <v>235</v>
      </c>
      <c r="B230" s="4" t="s">
        <v>110</v>
      </c>
      <c r="C230" s="4">
        <f>21.8898</f>
        <v>21.889800000000001</v>
      </c>
    </row>
    <row r="231" spans="1:3">
      <c r="A231" s="3" t="s">
        <v>236</v>
      </c>
      <c r="B231" s="4" t="s">
        <v>110</v>
      </c>
      <c r="C231" s="4">
        <f>25.1388</f>
        <v>25.1388</v>
      </c>
    </row>
    <row r="232" spans="1:3">
      <c r="A232" s="3" t="s">
        <v>237</v>
      </c>
      <c r="B232" s="4" t="s">
        <v>110</v>
      </c>
      <c r="C232" s="4">
        <f>38.2577</f>
        <v>38.2577</v>
      </c>
    </row>
    <row r="233" spans="1:3">
      <c r="A233" s="3" t="s">
        <v>238</v>
      </c>
      <c r="B233" s="4" t="s">
        <v>110</v>
      </c>
      <c r="C233" s="4">
        <f>40</f>
        <v>40</v>
      </c>
    </row>
    <row r="234" spans="1:3">
      <c r="A234" s="3" t="s">
        <v>239</v>
      </c>
      <c r="B234" s="4" t="s">
        <v>110</v>
      </c>
      <c r="C234" s="4">
        <f>24.6762</f>
        <v>24.676200000000001</v>
      </c>
    </row>
    <row r="235" spans="1:3">
      <c r="A235" s="3" t="s">
        <v>240</v>
      </c>
      <c r="B235" s="4" t="s">
        <v>110</v>
      </c>
      <c r="C235" s="4">
        <f>96.8155</f>
        <v>96.8155</v>
      </c>
    </row>
    <row r="236" spans="1:3">
      <c r="A236" s="3" t="s">
        <v>241</v>
      </c>
      <c r="B236" s="4" t="s">
        <v>110</v>
      </c>
      <c r="C236" s="4">
        <f>59.7627</f>
        <v>59.762700000000002</v>
      </c>
    </row>
    <row r="237" spans="1:3">
      <c r="A237" s="3" t="s">
        <v>242</v>
      </c>
      <c r="B237" s="4" t="s">
        <v>9</v>
      </c>
      <c r="C237" s="4">
        <f>81.8941</f>
        <v>81.894099999999995</v>
      </c>
    </row>
    <row r="238" spans="1:3">
      <c r="A238" s="3" t="s">
        <v>243</v>
      </c>
      <c r="B238" s="4" t="s">
        <v>110</v>
      </c>
      <c r="C238" s="4">
        <f>402.9958</f>
        <v>402.99579999999997</v>
      </c>
    </row>
    <row r="239" spans="1:3">
      <c r="A239" s="3" t="s">
        <v>244</v>
      </c>
      <c r="B239" s="4" t="s">
        <v>110</v>
      </c>
      <c r="C239" s="4">
        <f>400.5257</f>
        <v>400.52569999999997</v>
      </c>
    </row>
    <row r="240" spans="1:3">
      <c r="A240" s="3" t="s">
        <v>245</v>
      </c>
      <c r="B240" s="4" t="s">
        <v>110</v>
      </c>
      <c r="C240" s="4">
        <f>198.34</f>
        <v>198.34</v>
      </c>
    </row>
    <row r="241" spans="1:3">
      <c r="A241" s="3" t="s">
        <v>246</v>
      </c>
      <c r="B241" s="4" t="s">
        <v>7</v>
      </c>
      <c r="C241" s="4"/>
    </row>
    <row r="242" spans="1:3">
      <c r="A242" s="3" t="s">
        <v>247</v>
      </c>
      <c r="B242" s="4" t="s">
        <v>7</v>
      </c>
      <c r="C242" s="4"/>
    </row>
    <row r="243" spans="1:3">
      <c r="A243" s="3" t="s">
        <v>248</v>
      </c>
      <c r="B243" s="4" t="s">
        <v>110</v>
      </c>
      <c r="C243" s="4">
        <f>668.16</f>
        <v>668.16</v>
      </c>
    </row>
    <row r="244" spans="1:3">
      <c r="A244" s="3" t="s">
        <v>249</v>
      </c>
      <c r="B244" s="4" t="s">
        <v>7</v>
      </c>
      <c r="C244" s="4"/>
    </row>
    <row r="245" spans="1:3">
      <c r="A245" s="3" t="s">
        <v>250</v>
      </c>
      <c r="B245" s="4" t="s">
        <v>7</v>
      </c>
      <c r="C245" s="4"/>
    </row>
    <row r="246" spans="1:3">
      <c r="A246" s="3"/>
      <c r="B246" s="4"/>
      <c r="C246" s="4"/>
    </row>
    <row r="249" spans="1:3">
      <c r="A249" s="5" t="s">
        <v>251</v>
      </c>
      <c r="B249" s="8"/>
      <c r="C249" s="8"/>
    </row>
  </sheetData>
  <mergeCells count="4">
    <mergeCell ref="A249:C249"/>
    <mergeCell ref="A1:C1"/>
    <mergeCell ref="A2:C2"/>
    <mergeCell ref="A3:C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2024-03-25T15:14:59Z</dcterms:created>
  <dcterms:modified xsi:type="dcterms:W3CDTF">2024-04-01T18:33:28Z</dcterms:modified>
  <cp:category/>
  <cp:contentStatus/>
</cp:coreProperties>
</file>